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7176-1.1 - SO 01 – Poná..." sheetId="2" r:id="rId2"/>
    <sheet name="177176-1.3 - Vedlejší a o..." sheetId="3" r:id="rId3"/>
  </sheets>
  <definedNames>
    <definedName name="_xlnm.Print_Area" localSheetId="0">'Rekapitulace stavby'!$D$4:$AO$76,'Rekapitulace stavby'!$C$82:$AQ$104</definedName>
    <definedName name="_xlnm._FilterDatabase" localSheetId="1" hidden="1">'177176-1.1 - SO 01 – Poná...'!$C$129:$K$324</definedName>
    <definedName name="_xlnm.Print_Area" localSheetId="1">'177176-1.1 - SO 01 – Poná...'!$C$4:$J$76,'177176-1.1 - SO 01 – Poná...'!$C$82:$J$111,'177176-1.1 - SO 01 – Poná...'!$C$117:$K$324</definedName>
    <definedName name="_xlnm._FilterDatabase" localSheetId="2" hidden="1">'177176-1.3 - Vedlejší a o...'!$C$127:$K$168</definedName>
    <definedName name="_xlnm.Print_Area" localSheetId="2">'177176-1.3 - Vedlejší a o...'!$C$4:$J$76,'177176-1.3 - Vedlejší a o...'!$C$82:$J$109,'177176-1.3 - Vedlejší a o...'!$C$115:$K$168</definedName>
    <definedName name="_xlnm.Print_Titles" localSheetId="0">'Rekapitulace stavby'!$92:$92</definedName>
    <definedName name="_xlnm.Print_Titles" localSheetId="1">'177176-1.1 - SO 01 – Poná...'!$129:$129</definedName>
    <definedName name="_xlnm.Print_Titles" localSheetId="2">'177176-1.3 - Vedlejší a o...'!$127:$127</definedName>
  </definedNames>
  <calcPr fullCalcOnLoad="1"/>
</workbook>
</file>

<file path=xl/sharedStrings.xml><?xml version="1.0" encoding="utf-8"?>
<sst xmlns="http://schemas.openxmlformats.org/spreadsheetml/2006/main" count="2385" uniqueCount="460">
  <si>
    <t>Export Komplet</t>
  </si>
  <si>
    <t/>
  </si>
  <si>
    <t>2.0</t>
  </si>
  <si>
    <t>ZAMOK</t>
  </si>
  <si>
    <t>False</t>
  </si>
  <si>
    <t>{122a156a-a5a0-490d-9e49-1e210e990e3c}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</si>
  <si>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</si>
  <si>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</si>
  <si>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</si>
  <si>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</si>
  <si>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</si>
  <si>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</si>
  <si>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</si>
  <si>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0,01</t>
  </si>
  <si>
    <t>Kód:</t>
  </si>
  <si>
    <t>177176-1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</si>
  <si>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</si>
  <si>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</si>
  <si>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Staré Ponávky - část 1</t>
  </si>
  <si>
    <t>KSO:</t>
  </si>
  <si>
    <t>CC-CZ:</t>
  </si>
  <si>
    <t>Místo:</t>
  </si>
  <si>
    <t>Brno-Komárov</t>
  </si>
  <si>
    <t>Datum:</t>
  </si>
  <si>
    <t>25. 9. 2018</t>
  </si>
  <si>
    <t>Zadavatel:</t>
  </si>
  <si>
    <t>IČ:</t>
  </si>
  <si>
    <t>44992785</t>
  </si>
  <si>
    <t>Statutární město Brno</t>
  </si>
  <si>
    <t>DIČ:</t>
  </si>
  <si>
    <t>Uchazeč:</t>
  </si>
  <si>
    <t>Vyplň údaj</t>
  </si>
  <si>
    <t>Projektant:</t>
  </si>
  <si>
    <t>46344942</t>
  </si>
  <si>
    <t>GEOtest, a.s.</t>
  </si>
  <si>
    <t>CZ46344942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</si>
  <si>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</si>
  <si>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</si>
  <si>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</si>
  <si>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</si>
  <si>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</si>
  <si>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</si>
  <si>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</si>
  <si>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</si>
  <si>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</si>
  <si>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</si>
  <si>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</si>
  <si>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</si>
  <si>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</si>
  <si>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</si>
  <si>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</si>
  <si>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</si>
  <si>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</si>
  <si>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</si>
  <si>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</si>
  <si>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</si>
  <si>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</si>
  <si>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</si>
  <si>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</si>
  <si>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</si>
  <si>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</si>
  <si>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</si>
  <si>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</si>
  <si>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</si>
  <si>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</si>
  <si>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</si>
  <si>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</si>
  <si>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</si>
  <si>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</si>
  <si>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</si>
  <si>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</si>
  <si>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</si>
  <si>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</si>
  <si>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</si>
  <si>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</si>
  <si>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</si>
  <si>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</si>
  <si>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</si>
  <si>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</si>
  <si>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</si>
  <si>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</si>
  <si>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</si>
  <si>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</si>
  <si>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</si>
  <si>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</si>
  <si>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</si>
  <si>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</si>
  <si>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177176-1.1</t>
  </si>
  <si>
    <t>SO 01 – Ponávka v km 0,048 – 0,399</t>
  </si>
  <si>
    <t>STA</t>
  </si>
  <si>
    <t>{6b7da5ae-ee98-427d-9d4f-b4a65c799199}</t>
  </si>
  <si>
    <t>2</t>
  </si>
  <si>
    <t>177176-1.3</t>
  </si>
  <si>
    <t>Vedlejší a ostatní náklady</t>
  </si>
  <si>
    <t>{c76f6e9d-f579-4754-a3e5-f46556d8035c}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</si>
  <si>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</si>
  <si>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</si>
  <si>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</si>
  <si>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</si>
  <si>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</si>
  <si>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</si>
  <si>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</si>
  <si>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</si>
  <si>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</si>
  <si>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</si>
  <si>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</si>
  <si>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177176-1.1 - SO 01 – Ponávka v km 0,048 – 0,399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</si>
  <si>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</si>
  <si>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</si>
  <si>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</si>
  <si>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</si>
  <si>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</si>
  <si>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</si>
  <si>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</si>
  <si>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</si>
  <si>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</si>
  <si>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</si>
  <si>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</si>
  <si>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</si>
  <si>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</si>
  <si>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</si>
  <si>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</si>
  <si>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</si>
  <si>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</si>
  <si>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</si>
  <si>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</si>
  <si>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</si>
  <si>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</si>
  <si>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</si>
  <si>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</si>
  <si>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</si>
  <si>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</si>
  <si>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</si>
  <si>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</si>
  <si>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</si>
  <si>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</si>
  <si>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</si>
  <si>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</si>
  <si>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</si>
  <si>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</si>
  <si>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</si>
  <si>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</si>
  <si>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</si>
  <si>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</si>
  <si>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1111011021R</t>
  </si>
  <si>
    <t>Příplatek za použití přípravku Roundup Biaktiv, 7 %</t>
  </si>
  <si>
    <t>l</t>
  </si>
  <si>
    <t>4</t>
  </si>
  <si>
    <t>-549673128</t>
  </si>
  <si>
    <t>PP</t>
  </si>
  <si>
    <t>PSC</t>
  </si>
  <si>
    <t xml:space="preserve">Poznámka k souboru cen:
1. Ceny nelze použít pro plochy, pro něž se oceňuje odstranění křovin cenami souboru 111 20-11 Odstranění křovin a stromů s odstraněním kořenů. 2. Travinami se rozumějí také všechny zemědělské plodiny apod. Vinná réva, chmel, maliní apod. se považují za křoviny. 3. V ceně jsou započteny i náklady na případné nutné přemístění a uložení travin a rákosu na hromady na vzdálenost do 50 m. 4. Množství jednotek se určí samostatně za každý objekt v ha půdorysné plochy, z níž má být travina odstraněna najednou. </t>
  </si>
  <si>
    <t>P</t>
  </si>
  <si>
    <t>Poznámka k položce:
Dávkování 9 l/ha - bude dodrženo dávkování a technologický postup výrobce!!!</t>
  </si>
  <si>
    <t>VV</t>
  </si>
  <si>
    <t>(9,0*((6,8+7,2)*351,0/10000))*3 "likvidace křídlatky přípravkem Roundup Biaktiv, koncentrace 7 %; aplikace bude provedena 3x"</t>
  </si>
  <si>
    <t>111151103</t>
  </si>
  <si>
    <t>Odstranění travin z celkové plochy přes 500 m2 strojně</t>
  </si>
  <si>
    <t>m2</t>
  </si>
  <si>
    <t>CS ÚRS 2020 01</t>
  </si>
  <si>
    <t>-2137609983</t>
  </si>
  <si>
    <t>Odstranění travin a rákosu strojně travin, při celkové ploše přes 500 m2</t>
  </si>
  <si>
    <t xml:space="preserve">Poznámka k souboru cen:
1. Ceny nelze použít pro plochy, pro něž se oceňuje odstranění křovin cenami souboru 111 2 Odstranění křovin a stromů s odstraněním kořenů. 2. Travinami se rozumějí také všechny zemědělské plodiny kromě vinné révy, chmele, maliní apod., tyto se považují za křoviny. 3. V cenách jsou započteny i náklady na případné nutné přemístění a uložení porostu na hromady na vzdálenost do 50 m nebo naložení na dopravní prostředek. 4. Množství jednotek se určí samostatně za každý objekt v m2 půdorysné plochy, z níž má být porost odstraněn. </t>
  </si>
  <si>
    <t>(6,8+7,2)*351,0/10000 "likvidace křídlatky přípravkem Roundup Biaktiv, koncentrace 7 %"</t>
  </si>
  <si>
    <t>3</t>
  </si>
  <si>
    <t>111251103</t>
  </si>
  <si>
    <t>Odstranění křovin a stromů průměru kmene do 100 mm i s kořeny sklonu terénu do 1:5 z celkové plochy přes 500 m2 strojně</t>
  </si>
  <si>
    <t>689709744</t>
  </si>
  <si>
    <t>Odstranění křovin a stromů s odstraněním kořenů strojně průměru kmene do 100 mm v rovině nebo ve svahu sklonu terénu do 1:5, při celkové ploše přes 500 m2</t>
  </si>
  <si>
    <t xml:space="preserve">Poznámka k souboru cen:
1. V ceně jsou započteny i náklady na případné nutné odklizení křovin a stromů na hromady na vzdálenost do 50 m, nebo naložení na dopravní prostředek. 2. Průměr kmenů stromů (křovin) se měří 0,15 m nad přilehlým terénem. 3. Množství jednotek se určí samostatně za každý objekt v m2 plochy rovné součtu půdorysných ploch omezených obalovými křivkami korun jednotlivých stromů a křovin, popř. skupin stromů a křovin, jejichž koruny se půdorysně překrývají. Jestliže by byl zmíněný součet ploch větší než půdorysná plocha staveniště, počítá se pouze s plochou staveniště. </t>
  </si>
  <si>
    <t>(6,3+6,7)*351,0/2 "křoviny budou odstraňovány z poloviny výměry břehů, jedná se o předpoklad projektanta"</t>
  </si>
  <si>
    <t>111251222</t>
  </si>
  <si>
    <t>Prořezávky listnaté výšky do 5 m do 50 kusů</t>
  </si>
  <si>
    <t>ar</t>
  </si>
  <si>
    <t>965689229</t>
  </si>
  <si>
    <t>Prořezávka listnatých porostů  výběrem dřevin výšky do 5 m, s ponecháním nehroubí na místě, při hustotě porostu do 50 kusů</t>
  </si>
  <si>
    <t xml:space="preserve">Poznámka k souboru cen:
1. Ceny lze použít při provádění prací v rovině i ve svahu. </t>
  </si>
  <si>
    <t>(6,3+6,7)*351,0/4/100 "stromy budou prořezávány na 1/4 plochy svahů, jedná se o předpoklad projektanta"</t>
  </si>
  <si>
    <t>5</t>
  </si>
  <si>
    <t>1150011R</t>
  </si>
  <si>
    <t>Převedení vody dle zvolené technologie dodavatele po celou dobu výstavby vč. čerpání vody</t>
  </si>
  <si>
    <t>soubor</t>
  </si>
  <si>
    <t>1849357354</t>
  </si>
  <si>
    <t>Poznámka k položce:
Zajištění převedení vody pro celou stavbu.
Předpoklad stavebních prací, které nelze realizovat v tekoucí vodě:
- záhozová patka v km 0,048 - 0,399
Položka zahrnuje čerpání vody, záložní zdroj čerpání, zbudování jílových hrázek pro zahrazení toku při použití převáděcího potrubí, podpůrné konstrukce potrubí atd.
- čerpání do výšky až 10 m s průměrným přítokem do 1000 l/min
- pohotovostní čerpací soustavy dimenzovanou na požadovanou čerpací výšku a průtok
- včetně zbudování zemních hrázek ze zemin vhodných do hrázek a dostatečně těsnících, jímkovaní, soustředění převáděné vody, rozebrání hrázek
- včetně dodávky , montáže a demontáže odvodňovacího potrubí o průměru dle zvolené technologie zhotovitele</t>
  </si>
  <si>
    <t>6</t>
  </si>
  <si>
    <t>131151704</t>
  </si>
  <si>
    <t>Hloubení jam v hornině třídy těžitelnosti I, skupiny 1 a 2 objem přes 100 m3 strojně pro LTM</t>
  </si>
  <si>
    <t>m3</t>
  </si>
  <si>
    <t>489776727</t>
  </si>
  <si>
    <t>Hloubení jam a zářezů pro lesnicko-technické meliorace strojně zapažených i nezapažených s urovnáním dna do předepsaného profilu a spádu v hornině třídy těžitelnosti I skupiny 1 a 2 přes 100 m3</t>
  </si>
  <si>
    <t xml:space="preserve">Poznámka k souboru cen:
1. Ceny lze použít pro hloubení jam ve stržích a jam pro základy pro příčná a podélná zpevnění dna a břehů pod obrysem výkopu pro koryta vodotečí při lesnicko-technických melioracích (LTM) zejména vykopávky pro konstrukce těles, stupňů, boků, předprahů, prahů, podháněk, výhonů a pro základy zdí, dlažeb, rovnanin, plůtků a hatí 2. V cenách jsou započteny i náklady na případné nutné přemístění výkopku ve výkopišti a na přehození výkopku na přilehlém terénu na vzdálenost do 3 m od okraje jámy nebo naložení na dopravní prostředek. </t>
  </si>
  <si>
    <t>"kamenné úrovňové pasy; 1,20 m2 - průřezová plocha patky; 0,8 m hloubka pasu; 2,0 m délka pasu"</t>
  </si>
  <si>
    <t>(2*1,2+0,8*5,7)*2,0 "pas v km 0,048; 5,7 m šířka pasu mezi patkami"</t>
  </si>
  <si>
    <t>(2*1,2+0,8*5,9)*2,0 "pas v km 0,065; 5,9 m šířka pasu mezi patkami"</t>
  </si>
  <si>
    <t>(2*1,2+0,8*5,9)*2,0 "pas v km 0,085; 5,9 m šířka pasu mezi patkami"</t>
  </si>
  <si>
    <t>(2*1,2+0,8*4,9)*2,0 "pas v km 0,105; 4,9 m šířka pasu mezi patkami"</t>
  </si>
  <si>
    <t>(2*1,2+0,8*3,9)*2,0 "pas v km 0,125; 3,9 m šířka pasu mezi patkami"</t>
  </si>
  <si>
    <t>(2*1,2+0,8*4,5)*2,0 "pas v km 0,145; 4,5 m šířka pasu mezi patkami"</t>
  </si>
  <si>
    <t>(2*1,2+0,8*4,1)*2,0 "pas v km 0,165; 4,1 m šířka pasu mezi patkami"</t>
  </si>
  <si>
    <t>(2*1,2+0,8*4,1)*2,0 "pas v km 0,185; 4,1 m šířka pasu mezi patkami"</t>
  </si>
  <si>
    <t>(2*1,2+0,8*3,2)*2,0 "pas v km 0,205; 3,2 m šířka pasu mezi patkami"</t>
  </si>
  <si>
    <t>(2*1,2+0,8*4,2)*2,0 "pas v km 0,225; 4,2 m šířka pasu mezi patkami"</t>
  </si>
  <si>
    <t>(2*1,2+0,8*4,6)*2,0 "pas v km 0,245; 4,6 m šířka pasu mezi patkami"</t>
  </si>
  <si>
    <t>(2*1,2+0,8*4,0)*2,0 "pas v km 0,265; 4,0 m šířka pasu mezi patkami"</t>
  </si>
  <si>
    <t>(2*1,2+0,8*4,1)*2,0 "pas v km 0,285; 4,1 m šířka pasu mezi patkami"</t>
  </si>
  <si>
    <t>(2*1,2+0,8*4,6)*2,0 "pas v km 0,305; 4,6 m šířka pasu mezi patkami"</t>
  </si>
  <si>
    <t>(2*1,2+0,8*5,4)*2,0 "pas v km 0,325; 5,4 m šířka pasu mezi patkami"</t>
  </si>
  <si>
    <t>(2*1,2+0,8*4,9)*2,0 "pas v km 0,345; 4,9 m šířka pasu mezi patkami"</t>
  </si>
  <si>
    <t>(2*1,2+0,8*5,2)*2,0 "pas v km 0,365; 5,2 m šířka pasu mezi patkami"</t>
  </si>
  <si>
    <t>(2*1,2+0,8*4,6)*2,0 "pas v km 0,385; 4,6 m šířka pasu mezi patkami"</t>
  </si>
  <si>
    <t>Mezisoučet</t>
  </si>
  <si>
    <t>220,48*0,8 "80 % v hornině 1 a 2"</t>
  </si>
  <si>
    <t>7</t>
  </si>
  <si>
    <t>131151791</t>
  </si>
  <si>
    <t>Příplatek za hloubení jam v tekoucí vodě pro LTM v hornině třídy těžitelnosti I, skupiny 1 a 2</t>
  </si>
  <si>
    <t>454645137</t>
  </si>
  <si>
    <t>Hloubení jam a zářezů pro lesnicko-technické meliorace strojně zapažených i nezapažených s urovnáním dna do předepsaného profilu a spádu Příplatek k cenám za hloubení jam v tekoucí vodě při lesnicko-technických melioracích (LTM) pro jakékoliv množství vykopávky v hornině třídy těžitelnosti I skupiny 1 a 2</t>
  </si>
  <si>
    <t>8</t>
  </si>
  <si>
    <t>131251704</t>
  </si>
  <si>
    <t>Hloubení jam v hornině třídy těžitelnosti I, skupiny 3 objem přes 100 m3 strojně pro LTM</t>
  </si>
  <si>
    <t>1572741009</t>
  </si>
  <si>
    <t>Hloubení jam a zářezů pro lesnicko-technické meliorace strojně zapažených i nezapažených s urovnáním dna do předepsaného profilu a spádu v hornině třídy těžitelnosti I skupiny 3 přes 100 m3</t>
  </si>
  <si>
    <t>220,48*0,2 "20 % v hornině 3"</t>
  </si>
  <si>
    <t>9</t>
  </si>
  <si>
    <t>131251791</t>
  </si>
  <si>
    <t>Příplatek za hloubení jam v tekoucí vodě pro LTM v hornině třídy těžitelnosti I, skupiny 3</t>
  </si>
  <si>
    <t>-558737422</t>
  </si>
  <si>
    <t>Hloubení jam a zářezů pro lesnicko-technické meliorace strojně zapažených i nezapažených s urovnáním dna do předepsaného profilu a spádu Příplatek k cenám za hloubení jam v tekoucí vodě při lesnicko-technických melioracích (LTM) pro jakékoliv množství vykopávky v hornině třídy těžitelnosti I skupiny 3</t>
  </si>
  <si>
    <t>10</t>
  </si>
  <si>
    <t>132151805</t>
  </si>
  <si>
    <t>Hloubení rýh š do 2000 mm v hornině třídy těžitelnosti I, skupiny 1 a 2 objem do 1000 m3 pro LTM</t>
  </si>
  <si>
    <t>-705160508</t>
  </si>
  <si>
    <t>Hloubení rýh šířky přes 800 do 2 000 mm pro lesnicko-technické meliorace strojně zapažených i nezapažených, s urovnáním dna do předepsaného profilu a spádu v hornině třídy těžitelnosti I skupiny 1 a 2 přes 500 do 1 000 m3</t>
  </si>
  <si>
    <t xml:space="preserve">Poznámka k souboru cen:
1. V cenách jsou započteny i náklady na případné nutné přemístění výkopku ve výkopišti na vzdálenost do 3 m a na přehození výkopku na přilehlém terénu na vzdálenost do 3 m od osy rýhy nebo naložení na dopravní prostředek. </t>
  </si>
  <si>
    <t>1,24*2*351,0*0,8 "levá a pravá patka v km 0,048 - 0,351; 1,24 m2 - průřezová plocha patky; 80 % v hornině 1 a 2"</t>
  </si>
  <si>
    <t>11</t>
  </si>
  <si>
    <t>132151891</t>
  </si>
  <si>
    <t>Příplatek za hloubení rýh pod vodou š do 2000 mm pro LTM v hornině třídy těžitelnosti I, skupiny 1 a 2</t>
  </si>
  <si>
    <t>-1170818216</t>
  </si>
  <si>
    <t>Hloubení rýh šířky přes 800 do 2 000 mm pro lesnicko-technické meliorace strojně zapažených i nezapažených, s urovnáním dna do předepsaného profilu a spádu Příplatek k cenám za hloubení rýh v tekoucí vodě při lesnicko-technických melioracích (LTM) v hornině třídy těžitelnosti I skupiny 1 a 2</t>
  </si>
  <si>
    <t>12</t>
  </si>
  <si>
    <t>132251805</t>
  </si>
  <si>
    <t>Hloubení rýh š do 2000 mm v hornině třídy těžitelnosti I, skupiny 3 objem do 1000 m3 pro LTM</t>
  </si>
  <si>
    <t>-1908124871</t>
  </si>
  <si>
    <t>Hloubení rýh šířky přes 800 do 2 000 mm pro lesnicko-technické meliorace strojně zapažených i nezapažených, s urovnáním dna do předepsaného profilu a spádu v hornině třídy těžitelnosti I skupiny 3 přes 500 do 1 000 m3</t>
  </si>
  <si>
    <t>1,24*2*351,0*0,2 "levá a pravá patka v km 0,048 - 0,399; 1,24 m2 - průřezová plocha patky; 20 % v hornině 3"</t>
  </si>
  <si>
    <t>13</t>
  </si>
  <si>
    <t>132251891</t>
  </si>
  <si>
    <t>Příplatek za hloubení rýh pod vodou š do 2000 mm pro LTM v hornině třídy těžitelnosti I, skupiny 3</t>
  </si>
  <si>
    <t>-1214749000</t>
  </si>
  <si>
    <t>Hloubení rýh šířky přes 800 do 2 000 mm pro lesnicko-technické meliorace strojně zapažených i nezapažených, s urovnáním dna do předepsaného profilu a spádu Příplatek k cenám za hloubení rýh v tekoucí vodě při lesnicko-technických melioracích (LTM) v hornině třídy těžitelnosti I skupiny 3</t>
  </si>
  <si>
    <t>14</t>
  </si>
  <si>
    <t>162551108</t>
  </si>
  <si>
    <t>Vodorovné přemístění do 3000 m výkopku/sypaniny z horniny třídy těžitelnosti I, skupiny 1 až 3</t>
  </si>
  <si>
    <t>-957865630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</si>
  <si>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</si>
  <si>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 xml:space="preserve">Poznámka k souboru cen:
1. Přemísťuje-li se výkopek z dočasných skládek vzdálených do 50 m, neoceňuje se nakládání výkopku, i když se provádí. Toto ustanovení neplatí, vylučuje-li projekt použití dozeru. 2. Ceny nelze použít, předepisuje-li projekt přemístit výkopek na místo nepřístupné obvyklým dopravním prostředkům; toto přemístění se oceňuje individuálně. </t>
  </si>
  <si>
    <t>176,38 "hloubení jam v hornině 1 a 2"</t>
  </si>
  <si>
    <t>44,10 "hloubení jam v hornině 3"</t>
  </si>
  <si>
    <t>696,38 "hloubení rýh v hornině 1 a 2"</t>
  </si>
  <si>
    <t>174,10 "hloubení rýh v hornině 3"</t>
  </si>
  <si>
    <t>Součet</t>
  </si>
  <si>
    <t>171201104R</t>
  </si>
  <si>
    <t>Likvidace přebytků zeminy v souladu se zákonem O odpadech č 185/2001 Sb. v platném znění.</t>
  </si>
  <si>
    <t>938049501</t>
  </si>
  <si>
    <t>Poznámka k položce:
Součástí položky jsou přesuny, doprava a potřebná manipulace se zeminou, včetně případných poplatků za uložení na skládku.
Předpokládaná odvozní vzdálenost na skládku v Černovicích jsou 3 km.</t>
  </si>
  <si>
    <t>16</t>
  </si>
  <si>
    <t>171201106R</t>
  </si>
  <si>
    <t>Kompletní likvidace dřevních zbytků, větví a pařezů v souladu se zákonem O odpadech č 185/2001 Sb. v platném znění.</t>
  </si>
  <si>
    <t>1567458338</t>
  </si>
  <si>
    <t>Poznámka k položce:
Poznámka k položce:
- likvidace větví listnatých stromů a keřů štěpkováním, rozřezání a odvoz kmenů na místo bezpečného uložení (v případě potřeby)
- seřezání pařezů do úrovně přilehlého terénu včetně likvidace zbytků (včetně starých pařezů)
- trvalá likvidace pařezů v souladu s platnými právními předpisy (odvoz pařezů na skládku včetně poplatku za skládku)
- součástí je také možná doprava, potřebná manipulace a poplatky za uložení na skládku</t>
  </si>
  <si>
    <t>20,0 "jedná se o odhad projektanta"</t>
  </si>
  <si>
    <t>17</t>
  </si>
  <si>
    <t>181151331</t>
  </si>
  <si>
    <t>Plošná úprava terénu přes 500 m2 zemina tř 1 až 4 nerovnosti do 200 mm v rovinně a svahu do 1:5</t>
  </si>
  <si>
    <t>1011600442</t>
  </si>
  <si>
    <t>Plošná úprava terénu v zemině tř. 1 až 4 s urovnáním povrchu bez doplnění ornice souvislé plochy přes 500 m2 při nerovnostech terénu přes 150 do 200 mm v rovině nebo na svahu do 1:5</t>
  </si>
  <si>
    <t xml:space="preserve">Poznámka k souboru cen:
1. Ceny jsou určeny pro vyrovnání nerovností neupraveného rostlého nebo ulehlého terénu. 2. Ceny lze použít pro vyrovnání terénu při zakládání trávníku. 3. V cenách nejsou započteny náklady na hutnění, tyto náklady se oceňují cenami souboru cen 215 90-1.. Zhutnění podloží pod násypy z rostlé horniny tř. 1 až 4 katalogu 800-1 Zemní práce. 4. V cenách o sklonu svahu přes 1:1 jsou uvažovány podmínky pro svahy běžně schůdné; bez použití lezeckých technik. V případě použití lezeckých technik se tyto náklady oceňují individuálně. </t>
  </si>
  <si>
    <t>95,0 "úprava po mezideponii na parcele 981/1"</t>
  </si>
  <si>
    <t>297,0 "úprava terénu po mezideponii na parcele 279/2"</t>
  </si>
  <si>
    <t>18</t>
  </si>
  <si>
    <t>181951111</t>
  </si>
  <si>
    <t>Úprava pláně v hornině třídy těžitelnosti I, skupiny 1 až 3 bez zhutnění</t>
  </si>
  <si>
    <t>1773631514</t>
  </si>
  <si>
    <t>Úprava pláně vyrovnáním výškových rozdílů strojně v hornině třídy těžitelnosti I, skupiny 1 až 3 bez zhutnění</t>
  </si>
  <si>
    <t xml:space="preserve">Poznámka k souboru cen: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 2. Ceny nelze použít pro urovnání lavic šířky do 3 m přerušujících svahy, pro urovnání dna silničních a železničních příkopů pro jakoukoliv šířku dna; toto urovnání se oceňuje cenami souboru cen 182 Svahování. 3. Urovnání ploch ve sklonu přes 1 : 5 se oceňuje cenami souboru cen 182 Svahování trvalých svahů do projektovaných profilů strojně. 4. Ceny se zhutněním jsou určeny pro jakoukoliv míru zhutnění. </t>
  </si>
  <si>
    <t>(6,2+1,5)*2,0 "pas v km 0,048; 5,7 m šířka pasu mezi patkami ve dně"</t>
  </si>
  <si>
    <t>(6,4+1,5)*2,0 "pas v km 0,065; 5,9 m šířka pasu mezi patkami ve dně"</t>
  </si>
  <si>
    <t>(6,4+1,5)*2,0 "pas v km 0,085; 5,9 m šířka pasu mezi patkami ve dně"</t>
  </si>
  <si>
    <t>(5,4+1,5)*2,0 "pas v km 0,105; 4,9 m šířka pasu mezi patkami ve dně"</t>
  </si>
  <si>
    <t>(4,4+1,5)*2,0 "pas v km 0,125; 3,9 m šířka pasu mezi patkami ve dně"</t>
  </si>
  <si>
    <t>(5,0+1,5)*2,0 "pas v km 0,145; 4,5 m šířka pasu mezi patkami ve dně"</t>
  </si>
  <si>
    <t>(4,6+1,5)*2,0 "pas v km 0,165; 4,1 m šířka pasu mezi patkami ve dně"</t>
  </si>
  <si>
    <t>(4,6+1,5)*2,0 "pas v km 0,185; 4,1 m šířka pasu mezi patkami ve dně"</t>
  </si>
  <si>
    <t>(3,7+1,5)*2,0 "pas v km 0,205; 3,2 m šířka pasu mezi patkami ve dně"</t>
  </si>
  <si>
    <t>(4,7+1,5)*2,0 "pas v km 0,225; 4,2 m šířka pasu mezi patkami ve dně"</t>
  </si>
  <si>
    <t>(5,1+1,5)*2,0 "pas v km 0,245; 4,6 m šířka pasu mezi patkami ve dně"</t>
  </si>
  <si>
    <t>(4,5+1,5)*2,0 "pas v km 0,265; 4,0 m šířka pasu mezi patkami ve dně"</t>
  </si>
  <si>
    <t>(4,6+1,5)*2,0 "pas v km 0,285; 4,1 m šířka pasu mezi patkami ve dně"</t>
  </si>
  <si>
    <t>(5,1+1,5)*2,0 "pas v km 0,305; 4,6 m šířka pasu mezi patkami ve dně"</t>
  </si>
  <si>
    <t>(5,9+1,5)*2,0 "pas v km 0,325; 5,4 m šířka pasu mezi patkami ve dně"</t>
  </si>
  <si>
    <t>(5,4+1,5)*2,0 "pas v km 0,345; 4,9 m šířka pasu mezi patkami ve dně"</t>
  </si>
  <si>
    <t>(5,7+1,5)*2,0 "pas v km 0,365; 5,2 m šířka pasu mezi patkami ve dně"</t>
  </si>
  <si>
    <t>(5,1+1,5)*2,0 "pas v km 0,385; 4,6 m šířka pasu mezi patkami ve dně"</t>
  </si>
  <si>
    <t>19</t>
  </si>
  <si>
    <t>182151111</t>
  </si>
  <si>
    <t>Svahování v zářezech v hornině třídy těžitelnosti I, skupiny 1 až 3</t>
  </si>
  <si>
    <t>1549869647</t>
  </si>
  <si>
    <t>Svahování trvalých svahů do projektovaných profilů strojně s potřebným přemístěním výkopku při svahování v zářezech v hornině třídy těžitelnosti I, skupiny 1 až 3</t>
  </si>
  <si>
    <t xml:space="preserve">Poznámka k souboru cen:
1. Ceny jsou určeny pro svahování všech nově zřizovaných ploch výkopů nebo násypů ve sklonu přes 1:5. 2. Úprava ploch vodorovných nebo ve sklonu do 1 : 5 se oceňuje cenami souboru cen 181 Úprava pláně vyrovnáním výškových rozdílů strojně. </t>
  </si>
  <si>
    <t>"pasy v km 0,048; 0,065; 0,085; 0,105; 0,125; 0,145; 0,165; 0,185; 0,205; 0,225; 0,245; 0,265; 0,285; 0,305; 0,325; 0,345; 0,365; 0,385"</t>
  </si>
  <si>
    <t>(0,5+0,5)*2,0*18 "18 ks"</t>
  </si>
  <si>
    <t>(0,89+0,89)*0,351 "levá a pravá patka ve dně v km 0,048 - 0,399"</t>
  </si>
  <si>
    <t>20</t>
  </si>
  <si>
    <t>183405211</t>
  </si>
  <si>
    <t>Výsev trávníku hydroosevem na ornici</t>
  </si>
  <si>
    <t>-1255249808</t>
  </si>
  <si>
    <t>Výsev trávníku hydroosevem  na ornici</t>
  </si>
  <si>
    <t xml:space="preserve">Poznámka k souboru cen:
1. V cenách jsou započteny náklady potřebné pro provedení hydroosevu, s výjimkou travního semene. 2. V cenách nejsou započteny náklady na: a) dodání travního semene, toto se oceňuje ve specifikaci, b) zálivku; tato se oceňuje cenami části C02 souboru cen 185 80-43 Zalití rostlin vodou, c) pokosení; toto se oceňuje cenami části C02 souboru cen 111 10-41 Pokosení trávníku. </t>
  </si>
  <si>
    <t>Poznámka k položce:
Místo hydroosevu může být použita sejmutá ornice z objektu SO02 Cyklostezka.</t>
  </si>
  <si>
    <t>(6,3+6,7)*351,0</t>
  </si>
  <si>
    <t>M</t>
  </si>
  <si>
    <t>00572471</t>
  </si>
  <si>
    <t>RAKOVEC – květnatá louka do vlhka</t>
  </si>
  <si>
    <t>kg</t>
  </si>
  <si>
    <t>10484524</t>
  </si>
  <si>
    <t>RAKOVEC – květnatá louka do vlhka - obsahuje 52 rostlinných druhů.</t>
  </si>
  <si>
    <t>Poznámka k položce:
Obsahuje 52 rostlinných druhů.
Směs je vhodná do vlhčích a zastíněných míst, jako je okolí vodotečí, louky s vyšší hladinou spodní vody nebo podrost stromů v lesoparcích. Směs má pomalejší počáteční vývoj a některé druhy bylin, jako např. Primula nebo Geranium se na stanovišti objeví až s odstupem více let od výsevu.
Složení:
Trávy 70%: 
Psineček veliký (Agrostis gigantea) 3%, Psineček obecný (Agrostis capillaris) 5%, Psárka luční (Alopecurus pratensis) 6%, Poháňka hřebenitá (Cynosurus cristatus) 6%, Metlice trsnatá (Deschampsia caespitosa) 3%, Kostřava luční (Festuca pratensis) 2%, Kostřava červená trsnatá (Festuca rubra commutata) 5%, Kostřava červená dlouze výběžkatá (Festuca rubra rubra) 10%, Kostřava červená výběžkatá (Festuca rubra trichophylla) 5%, Medyněk vlnatý (Holcus lanatus) 2%, Jílek vytrvalý (Lolium perenne) 2%, Bojínek luční (Phleum pratense) 1%, Lipnice hajní (Poa nemoralis) 10%, Lipnice bahenní (Poa palustris) 7%, Lipnice luční (Poa pratensis) 3%.
Byliny 27,6%: 
Andělika lesní (Angelica sylvestris) 0,3%, Kerblík lesní (Anthriscus sylvestris) 0,6%, Orlíček planý (Aquilegia vulgaris) 0,2%, Jaramnka větší (Astrantia major) 0,5%, Bukvice lékařská (Betonica officinalis) 1,1%, Rdesno hadí kořen(Bistorta major) 0,1%, Kmín kořenný (Carum carvi) 1%, Chrpa luční (Centaurea jacea) 1,3%, Škarda dvouletá (Crepis biennis) 0,1%, Mrkev obecná (Daucus carota) 1,2%, Hvozdík pyšný (Dianthus superbus sylvestris) 0,1%, Svízel bílý (Galium album) 1,5%, Kakost pyrenejský (Geranium pyrenaicum) 0,2%, Kuklík potočný (Geum rivale) 0,1%, Kuklík městský (Geum urbanum) 0,7%, Chrastavec rolní (Knautia arvensis) 1,7%, Kopretina bílá (Leucanthemum vulgare) 4,5%, Kohoutek luční(Lychnis flos-cuculi) 2,2%, Kyprej vrbice (Lythrum salicaria) 0,8%, Máta dlouholistá (Mentha longifolia) 0,1%, Pomněnka lesní (Myosotis sylvatica) 1,5%, Bedrník větší (Pimpinella major) 1%, Jitrocel kopinatý (Plantago lanceolata) 0,6%, Prvosenka jarní (Primula veris) 0,2%, Černohlávek obecný (Prunella vulgaris) 1,3%, Pryskyřník prudký (Ranunculus acris) 0,8%, Krvavec toten (Sanguisorba officinalis) 0,7%, Mydlice lékařská (Saponaria officinalis) 0,2%, Starček vodní (Senecio aquaticus) 0,3%, Silenka dvoudomá (Silene dioica) 0,4%, Kozí brada východní (Tragopogon pratensis) 1%, Rozrazil dvoulistý(Veronica longifolia) 1,3%.
Jeteloviny 2,4%: 
Hrachor černý (Lathyrus niger) 0,7%, Hrachor luční (Lathyrus pratensis) 0,2%, Štírovník růžkatý (Lotus corniculatus) 1%, Jetel nachový (Trifolium incarnatum) 0,4%, Jetel luční (Trifolium pratense) 0,1%.
Doporučený výsevek: 4–6 g/m2.</t>
  </si>
  <si>
    <t>2281,5*0,006 'Přepočtené koeficientem množství</t>
  </si>
  <si>
    <t>22</t>
  </si>
  <si>
    <t>00572473</t>
  </si>
  <si>
    <t>KORIDOR – bylinná rekultivační směs</t>
  </si>
  <si>
    <t>8339251</t>
  </si>
  <si>
    <t>KORIDOR – bylinná rekultivační směs - obsahuje 21 rostlinných druhů.</t>
  </si>
  <si>
    <t>Poznámka k položce:
Obsahuje 21 rostlinných druhů.
Směs je určena k ozelenění náspů, výsypek a méně úrodných, lidskou činností poznamenaných extenzivních stanovišť. Dobré výsledky směs prokázala při použití na erozí ohrožených lokalitách.
Složení:
Trávy 68%: 
Psineček obecný (Agrostis capillaris) 1%, Kostřava červená dlouze výběžkatá (Festuca rubra rubra) 5%, Kostřava červená výběžkatá (Festuca rubra trichophylla) 5%, Kostřava drsnolistá (Festuca trachyphylla) 15%, Jílek mnohokvětý jednoletý (Lolium multiflorum) 13%, Jílek vytrvalý (Lolium perenne) 17%, Lipnice luční (Poa pratensis) 6%.
Byliny 10,5%: 
Řebříček obecný (Achillea millefolium) 0,8%, Kopretina bílá (Leucanthemum vulgare) 0,7%, Mák vlčí(Papaver rhoeas) 0,1%, Svazenka vratičolistá (Phacelia tanacefolia) 6%, Jitrocel kopinatý (Plantago lanceolata) 2%, Krvavec menší (Sanguisorba minor) 0,9%.
Jeteloviny 21,5%: 
Úročník bolhoj (Anthyllis vulneraria) 1%, Štírovník růžkatý (Lotus corniculatus) 5%, Tolice dětelová(Medicago lupulina) 2%, Komonice bílá (Melilotus alba) 0,3%, Vičenec ligrus (Onobrychis viciifolia) 2,7%, Čičorka pestrá(Securigera varia) 2,5%, Jetel plazivý (Trifolium repens) 5%, Vikev panonská (Vicia pannonica) 3%.
Doporučený výsevek: 10–15 g/m2.</t>
  </si>
  <si>
    <t>2281,5*0,015 'Přepočtené koeficientem množství</t>
  </si>
  <si>
    <t>Vodorovné konstrukce</t>
  </si>
  <si>
    <t>23</t>
  </si>
  <si>
    <t>457971130R</t>
  </si>
  <si>
    <t>Zřízení vrstvy z kokosové mulčovací a protierozní rohože o sklonu přes 10° do 45° š přes 1,2 do 2,0 m</t>
  </si>
  <si>
    <t>-445831844</t>
  </si>
  <si>
    <t>Zřízení vrstvy z kokosové mulčovací a protierozní rohože s přesahem  bez připevnění k podkladu, s potřebným dočasným zatěžováním včetně zakotvení okraje o sklonu přes 10° do 45°, šířky geotextilie přes 1,2 do 2,0 m</t>
  </si>
  <si>
    <t xml:space="preserve">Poznámka k souboru cen:
1. Ceny jsou určeny pro ukládání geotextilií jakéhokoliv druhu a obchodní značky. 2. Ceny neplatí pro zřízení břehového opevnění perforovanou fólií z umělých hmot. Tyto práce se oceňují cenami souboru cen 469 15-11 Zřízení břehového opevnění perforovanou fólií. 3. Plocha se stanoví v m2 rozvinuté pohledové plochy, na níž má být uložena geotextilie. Při vícevrstvové konstrukci se takto zjištěná plocha u cen -1111 až 1122 násobí počtem vrstev. 4. V cenách nejsou započteny náklady na dodávku geotextilií; tyto se oceňují ve specifikaci. Ztratné, které kryje i náklady na nezbytný technologický přesah geotextilií, lze dohodnout u pásů šířky do 3 m ve výši 20 %, u pásů šířky přes 3 do 7,5 m ve výši 8 %. </t>
  </si>
  <si>
    <t>24</t>
  </si>
  <si>
    <t>69311280R</t>
  </si>
  <si>
    <t>kokosová geotextilie 400 g/m2</t>
  </si>
  <si>
    <t>160672595</t>
  </si>
  <si>
    <t>4563,00*1,2 "20 % na překryv jednotlivých pásů"</t>
  </si>
  <si>
    <t>25</t>
  </si>
  <si>
    <t>457979124R</t>
  </si>
  <si>
    <t>Příplatek za připevnění kokosové mulčovací a protierozní rohože k podkladu o sklonu přes 10° do 45° 4 skoby na 1 m2</t>
  </si>
  <si>
    <t>85933302</t>
  </si>
  <si>
    <t>Zřízení vrstvy z kokosové mulčovací a protierozní rohože s přesahem  Příplatek k cenám za připevnění rohože k podkladu skobami z oceli, plastu nebo dřeva o sklonu přes 10° do 45°, při počtu skob na 1 m2 plochy 4 ks</t>
  </si>
  <si>
    <t>Poznámka k položce:
Ocelová, plastová nebo dřevěná kotvící skoba pro ukotvení rohoží, textilií a fólií.</t>
  </si>
  <si>
    <t>26</t>
  </si>
  <si>
    <t>69311059R</t>
  </si>
  <si>
    <t>dřevěný fixační kolík pro ukotvení rohoží, textilií a fólií dl 30 cm</t>
  </si>
  <si>
    <t>kus</t>
  </si>
  <si>
    <t>226695211</t>
  </si>
  <si>
    <t>4563,00*4 "budou použity 4 kolíky na 1 m2"</t>
  </si>
  <si>
    <t>27</t>
  </si>
  <si>
    <t>457979125R</t>
  </si>
  <si>
    <t>Příplatek za připevnění kokosové mulčovací a protierozní rohože k podkladu o sklonu přes 45° 6 skob na 1 m2</t>
  </si>
  <si>
    <t>-2029720331</t>
  </si>
  <si>
    <t>Zřízení vrstvy z kokosové mulčovací a protierozní rohože s přesahem  Příplatek k cenám za připevnění rohože k podkladu skobami z oceli, plastu nebo dřeva o sklonu přes 45°, při počtu skob na 1 m2 plochy 6 ks</t>
  </si>
  <si>
    <t>28</t>
  </si>
  <si>
    <t>462513161</t>
  </si>
  <si>
    <t>Zához z lomového kamene záhozového hmotnost kamenů do 500 kg bez výplně</t>
  </si>
  <si>
    <t>-206004389</t>
  </si>
  <si>
    <t>Zához z lomového kamene neupraveného provedený ze břehu nebo z lešení, do sucha nebo do vody záhozového, hmotnost jednotlivých kamenů přes 200 do 500 kg bez výplně mezer</t>
  </si>
  <si>
    <t xml:space="preserve">Poznámka k souboru cen:
1. V příplatcích jsou započteny náklady na urovnání líce záhozu do projektovaného profilu. </t>
  </si>
  <si>
    <t>Poznámka k položce:
80 % hmotnost 200–500 kg; 20 % hmotnost 80–200 kg; min rozměr kamene 50 cm</t>
  </si>
  <si>
    <t>1,24*351,0*2 "záhozová patka v levé a pravé patě koryta Ponávky; 1,24 m2 průřezová plocha patky; 80 % hmotnost 200–500 kg; 20 % hmotnost 80–200 kg"</t>
  </si>
  <si>
    <t>29</t>
  </si>
  <si>
    <t>462513169</t>
  </si>
  <si>
    <t>Příplatek za urovnání líce záhozu z lomového kamene záhozového do 500 kg</t>
  </si>
  <si>
    <t>-150929276</t>
  </si>
  <si>
    <t>Zához z lomového kamene neupraveného provedený ze břehu nebo z lešení, do sucha nebo do vody záhozového, hmotnost jednotlivých kamenů přes 200 do 500 kg Příplatek k ceně za urovnání líce záhozu</t>
  </si>
  <si>
    <t>(0,5+0,8)*351,0*2 "urovnání líce: 0,5 m šikmá výška; 0,8 m ve dně"</t>
  </si>
  <si>
    <t>998</t>
  </si>
  <si>
    <t>Přesun hmot</t>
  </si>
  <si>
    <t>30</t>
  </si>
  <si>
    <t>998312011</t>
  </si>
  <si>
    <t>Přesun hmot pro sanace území, hrazení a úpravy bystřin</t>
  </si>
  <si>
    <t>t</t>
  </si>
  <si>
    <t>-979685068</t>
  </si>
  <si>
    <t>Přesun hmot pro sanace území, hrazení a úpravy bystřin  jakéhokoliv rozsahu pro dopravní vzdálenost 50 m</t>
  </si>
  <si>
    <t xml:space="preserve">Poznámka k souboru cen:
1. Ceny jsou určeny pro opevnění svahu nebo dna. 2. Ceny neplatí pro břehové a ochranné porosty, tento přesun se oceňuje cenou 998 31-5011 Břehové a ochranné porosty. </t>
  </si>
  <si>
    <t>31</t>
  </si>
  <si>
    <t>998312093</t>
  </si>
  <si>
    <t>Příplatek k přesunu hmot pro sanace území, hrazení a úpravy bystřin za zvětšený přesun do 500 m</t>
  </si>
  <si>
    <t>-1553122805</t>
  </si>
  <si>
    <t>Přesun hmot pro sanace území, hrazení a úpravy bystřin  Příplatek k ceně za zvětšený přesun přes vymezenou největší dopravní vzdálenost do 500 m</t>
  </si>
  <si>
    <t>2621,71/2 "příplatek za ztížený přístup v korytě ve výši 50 %"</t>
  </si>
  <si>
    <t>177176-1.3 - Vedlejší a ostatní náklady</t>
  </si>
  <si>
    <t>OST - Ostatní</t>
  </si>
  <si>
    <t>VRN - Vedlejší rozpočtové náklady</t>
  </si>
  <si>
    <t>OST</t>
  </si>
  <si>
    <t>Ostatní</t>
  </si>
  <si>
    <t>800800001</t>
  </si>
  <si>
    <t>Náklady spojené se zajištěním a realizací prací</t>
  </si>
  <si>
    <t>512</t>
  </si>
  <si>
    <t>845880680</t>
  </si>
  <si>
    <t>Poznámka k položce:
Projednání a zřízení sjezdů a sjezdu do koryta a uvedení všech povrchů do původního stavu a jejich protokolární předání.</t>
  </si>
  <si>
    <t>800800008</t>
  </si>
  <si>
    <t>Protokolární předání stavbou dotčených pozemků a 
komunikací, uvedených do původního stavu, zpět jejich
 vlastníkům</t>
  </si>
  <si>
    <t>312705230</t>
  </si>
  <si>
    <t>Protokolární předání stavbou dotčených pozemků a komunikací, uvedených do původního stavu, zpět jejich vlastníkům</t>
  </si>
  <si>
    <t>800800010</t>
  </si>
  <si>
    <t>Zajištění informační tabule "Bezpečnostní upozornění" vč. veškerého montážního materiálu a osazení, 2 ks</t>
  </si>
  <si>
    <t>-189838544</t>
  </si>
  <si>
    <t>800800013</t>
  </si>
  <si>
    <t>Zajištění norných stěn, vč. jejich zřízení, údržby a odstranění</t>
  </si>
  <si>
    <t>-229936163</t>
  </si>
  <si>
    <t>Zajištění provedení opatření vyplývajících z povodňového a 
havarijního plánu</t>
  </si>
  <si>
    <t>800800015</t>
  </si>
  <si>
    <t>Zajištění a zabezpečení staveniště, zřízení a likvidace zařízení staveniště, včetně případných přípojek, přístupů, 
deponií apod.</t>
  </si>
  <si>
    <t>1162001989</t>
  </si>
  <si>
    <t>Zajištění a zabezpečení staveniště, zřízení a likvidace zařízení staveniště, včetně případných přípojek, přístupů a sjezdů do koryta toku, deponií apod.</t>
  </si>
  <si>
    <t>Poznámka k položce:
vč. odpadů ze zařízení staveniště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</si>
  <si>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</si>
  <si>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</si>
  <si>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</t>
  </si>
  <si>
    <t>1699209456</t>
  </si>
  <si>
    <t>Poznámka k položce:
Vytyčení inženýrských sítí a zařízení, včetně zajištění případné aktualizace vyjádření správců sítí, která pozbudou platnosti v období mezi předáním staveniště a vytyčením sítí. Zajištění všech nezbytných opatření, jimiž bude předejito porušení jakékoliv inženýrské sítě během výstavby.</t>
  </si>
  <si>
    <t>03 R</t>
  </si>
  <si>
    <t>Vytyčení stavby (případně pozemků nebo provedení jiných geodetických prací) odborně způsobilou osobou v oboru zeměměřictví.</t>
  </si>
  <si>
    <t>1286850013</t>
  </si>
  <si>
    <t>05 R</t>
  </si>
  <si>
    <t>Zajištění umístění štítku o povolení stavby a stejnopisu oznámení o zahájení prací oblastnímu inspektorátu práce na viditelném místě u vstupu na staveniště.</t>
  </si>
  <si>
    <t>-1465324706</t>
  </si>
  <si>
    <t>10 R</t>
  </si>
  <si>
    <t>Zajištění slovení rybí obsádky a raků k tomu oprávněnou osobou, včetně pořízení protokolu a zajištění oznámení zahájení prací na vodním toku příslušnému uživateli rybářského revíru.</t>
  </si>
  <si>
    <t>996429253</t>
  </si>
  <si>
    <t>Zajištění slovení rybí obsádky (pstruhů) k tomu oprávněnou osobou, včetně pořízení protokolu a zajištění oznámení zahájení prací na vodním toku příslušnému uživateli rybářského revíru.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</si>
  <si>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</si>
  <si>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</si>
  <si>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1950374751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</si>
  <si>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předpisům, zaměření bude obsahovat polohopisné a výškopisné zaměření pro celou stavbu. Pořízení fotodokumentace stavby.</t>
  </si>
  <si>
    <t>14 R</t>
  </si>
  <si>
    <t>Vyhotovení číselníků pokácené dřevní hmoty a její protokolární předání vlastníkům.</t>
  </si>
  <si>
    <t>95370447</t>
  </si>
  <si>
    <t>17 R</t>
  </si>
  <si>
    <t>Aktualizace (přizpůsobení) plánu bezpečnosti a ochrany zdraví při práci.</t>
  </si>
  <si>
    <t>12234949</t>
  </si>
  <si>
    <t>18 R</t>
  </si>
  <si>
    <t>Aktualizace havarijního plánu.</t>
  </si>
  <si>
    <t>1622327908</t>
  </si>
  <si>
    <t>19 R</t>
  </si>
  <si>
    <t>Provedení opatření vyplývajících z havarijního plánu.</t>
  </si>
  <si>
    <t>-1129335204</t>
  </si>
  <si>
    <t>24 R</t>
  </si>
  <si>
    <t>Průběžné denní čištění a údržba dotčených komunikací průběhu stavby</t>
  </si>
  <si>
    <t>1024</t>
  </si>
  <si>
    <t>7939810</t>
  </si>
  <si>
    <t>Poznámka k položce:
Čištění komunikace (výjezd ze stavby na státní komunikaci)</t>
  </si>
  <si>
    <t>26 R</t>
  </si>
  <si>
    <t>Ochrana kmenů a náběhů stromů v prostoru staveniště</t>
  </si>
  <si>
    <t>-392337375</t>
  </si>
  <si>
    <t>Poznámka k položce:
"Ochrana kmenů a náběhů stromů na ploše staveniště dočasným prkeným obedněním. V případě průběžně přemísťované ochrany je uvažováno s 20 kusy stromů průměru 20 - 90 cm.
 V ceně kompletní dodávka a montáž. 
Stromy budou nejprve obaleny geotextilií nebo jinou tkaninou a následně zřízeno obednění exponovaných částí kmene a kořenových náběhů prkny min. tl. 25 mm na výšku min. 2,5 m (dle zavětvení a podmínek). Uchycení bude provedeno ovázáním např. drátem, provazem případně jiným způsobem nepoškozující kmen."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</si>
</sst>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9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0" borderId="14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4" borderId="6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5" fillId="4" borderId="7" xfId="0" applyFont="1" applyFill="1" applyBorder="1" applyAlignment="1" applyProtection="1">
      <alignment horizontal="center" vertical="center"/>
      <protection/>
    </xf>
    <xf numFmtId="0" fontId="25" fillId="4" borderId="7" xfId="0" applyFont="1" applyFill="1" applyBorder="1" applyAlignment="1" applyProtection="1">
      <alignment horizontal="right" vertical="center"/>
      <protection/>
    </xf>
    <xf numFmtId="0" fontId="25" fillId="4" borderId="8" xfId="0" applyFont="1" applyFill="1" applyBorder="1" applyAlignment="1" applyProtection="1">
      <alignment horizontal="left" vertical="center"/>
      <protection/>
    </xf>
    <xf numFmtId="0" fontId="25" fillId="4" borderId="0" xfId="0" applyFont="1" applyFill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vertical="center"/>
      <protection/>
    </xf>
    <xf numFmtId="4" fontId="3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2" fillId="0" borderId="14" xfId="0" applyNumberFormat="1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166" fontId="32" fillId="0" borderId="0" xfId="0" applyNumberFormat="1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2" fillId="0" borderId="19" xfId="0" applyNumberFormat="1" applyFont="1" applyBorder="1" applyAlignment="1" applyProtection="1">
      <alignment vertical="center"/>
      <protection/>
    </xf>
    <xf numFmtId="4" fontId="32" fillId="0" borderId="20" xfId="0" applyNumberFormat="1" applyFont="1" applyBorder="1" applyAlignment="1" applyProtection="1">
      <alignment vertical="center"/>
      <protection/>
    </xf>
    <xf numFmtId="166" fontId="32" fillId="0" borderId="20" xfId="0" applyNumberFormat="1" applyFont="1" applyBorder="1" applyAlignment="1" applyProtection="1">
      <alignment vertical="center"/>
      <protection/>
    </xf>
    <xf numFmtId="4" fontId="32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 applyProtection="1">
      <alignment vertical="center"/>
      <protection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vertical="center"/>
      <protection/>
    </xf>
    <xf numFmtId="0" fontId="2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7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6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4" borderId="16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/>
    </xf>
    <xf numFmtId="0" fontId="25" fillId="4" borderId="17" xfId="0" applyFont="1" applyFill="1" applyBorder="1" applyAlignment="1" applyProtection="1">
      <alignment horizontal="center" vertical="center" wrapText="1"/>
      <protection locked="0"/>
    </xf>
    <xf numFmtId="0" fontId="25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0" borderId="23" xfId="0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left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4" fontId="25" fillId="0" borderId="23" xfId="0" applyNumberFormat="1" applyFont="1" applyBorder="1" applyAlignment="1" applyProtection="1">
      <alignment vertical="center"/>
      <protection/>
    </xf>
    <xf numFmtId="4" fontId="25" fillId="2" borderId="23" xfId="0" applyNumberFormat="1" applyFont="1" applyFill="1" applyBorder="1" applyAlignment="1" applyProtection="1">
      <alignment vertical="center"/>
      <protection locked="0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0" fillId="0" borderId="23" xfId="0" applyFont="1" applyBorder="1" applyAlignment="1" applyProtection="1">
      <alignment horizontal="center" vertical="center"/>
      <protection/>
    </xf>
    <xf numFmtId="49" fontId="40" fillId="0" borderId="23" xfId="0" applyNumberFormat="1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left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4" fontId="40" fillId="0" borderId="23" xfId="0" applyNumberFormat="1" applyFont="1" applyBorder="1" applyAlignment="1" applyProtection="1">
      <alignment vertical="center"/>
      <protection/>
    </xf>
    <xf numFmtId="4" fontId="40" fillId="2" borderId="23" xfId="0" applyNumberFormat="1" applyFont="1" applyFill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8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E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16</v>
      </c>
      <c r="BS5" s="18" t="s">
        <v>6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35</v>
      </c>
      <c r="AO17" s="23"/>
      <c r="AP17" s="23"/>
      <c r="AQ17" s="23"/>
      <c r="AR17" s="21"/>
      <c r="BE17" s="3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8</v>
      </c>
    </row>
    <row r="19" spans="2:71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2:57" s="1" customFormat="1" ht="14.4" customHeight="1">
      <c r="B26" s="22"/>
      <c r="C26" s="23"/>
      <c r="D26" s="39" t="s">
        <v>40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40">
        <f>ROUND(AG94,0)</f>
        <v>0</v>
      </c>
      <c r="AL26" s="23"/>
      <c r="AM26" s="23"/>
      <c r="AN26" s="23"/>
      <c r="AO26" s="23"/>
      <c r="AP26" s="23"/>
      <c r="AQ26" s="23"/>
      <c r="AR26" s="21"/>
      <c r="BE26" s="32"/>
    </row>
    <row r="27" spans="2:57" s="1" customFormat="1" ht="14.4" customHeight="1">
      <c r="B27" s="22"/>
      <c r="C27" s="23"/>
      <c r="D27" s="39" t="s">
        <v>41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40">
        <f>ROUND(AG98,0)</f>
        <v>0</v>
      </c>
      <c r="AL27" s="40"/>
      <c r="AM27" s="40"/>
      <c r="AN27" s="40"/>
      <c r="AO27" s="40"/>
      <c r="AP27" s="23"/>
      <c r="AQ27" s="23"/>
      <c r="AR27" s="21"/>
      <c r="BE27" s="32"/>
    </row>
    <row r="28" spans="1:57" s="2" customFormat="1" ht="6.9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BE28" s="32"/>
    </row>
    <row r="29" spans="1:57" s="2" customFormat="1" ht="25.9" customHeight="1">
      <c r="A29" s="41"/>
      <c r="B29" s="42"/>
      <c r="C29" s="43"/>
      <c r="D29" s="45" t="s">
        <v>42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>
        <f>ROUND(AK26+AK27,0)</f>
        <v>0</v>
      </c>
      <c r="AL29" s="46"/>
      <c r="AM29" s="46"/>
      <c r="AN29" s="46"/>
      <c r="AO29" s="46"/>
      <c r="AP29" s="43"/>
      <c r="AQ29" s="43"/>
      <c r="AR29" s="44"/>
      <c r="BE29" s="32"/>
    </row>
    <row r="30" spans="1:57" s="2" customFormat="1" ht="6.95" customHeight="1">
      <c r="A30" s="41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BE30" s="32"/>
    </row>
    <row r="31" spans="1:57" s="2" customFormat="1" ht="12">
      <c r="A31" s="41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8" t="s">
        <v>43</v>
      </c>
      <c r="M31" s="48"/>
      <c r="N31" s="48"/>
      <c r="O31" s="48"/>
      <c r="P31" s="48"/>
      <c r="Q31" s="43"/>
      <c r="R31" s="43"/>
      <c r="S31" s="43"/>
      <c r="T31" s="43"/>
      <c r="U31" s="43"/>
      <c r="V31" s="43"/>
      <c r="W31" s="48" t="s">
        <v>44</v>
      </c>
      <c r="X31" s="48"/>
      <c r="Y31" s="48"/>
      <c r="Z31" s="48"/>
      <c r="AA31" s="48"/>
      <c r="AB31" s="48"/>
      <c r="AC31" s="48"/>
      <c r="AD31" s="48"/>
      <c r="AE31" s="48"/>
      <c r="AF31" s="43"/>
      <c r="AG31" s="43"/>
      <c r="AH31" s="43"/>
      <c r="AI31" s="43"/>
      <c r="AJ31" s="43"/>
      <c r="AK31" s="48" t="s">
        <v>45</v>
      </c>
      <c r="AL31" s="48"/>
      <c r="AM31" s="48"/>
      <c r="AN31" s="48"/>
      <c r="AO31" s="48"/>
      <c r="AP31" s="43"/>
      <c r="AQ31" s="43"/>
      <c r="AR31" s="44"/>
      <c r="BE31" s="32"/>
    </row>
    <row r="32" spans="1:57" s="3" customFormat="1" ht="14.4" customHeight="1">
      <c r="A32" s="3"/>
      <c r="B32" s="49"/>
      <c r="C32" s="50"/>
      <c r="D32" s="33" t="s">
        <v>46</v>
      </c>
      <c r="E32" s="50"/>
      <c r="F32" s="33" t="s">
        <v>47</v>
      </c>
      <c r="G32" s="50"/>
      <c r="H32" s="50"/>
      <c r="I32" s="50"/>
      <c r="J32" s="50"/>
      <c r="K32" s="50"/>
      <c r="L32" s="51">
        <v>0.21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ROUND(AZ94+SUM(CD98:CD102),0)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f>ROUND(AV94+SUM(BY98:BY102),0)</f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>
      <c r="A33" s="3"/>
      <c r="B33" s="49"/>
      <c r="C33" s="50"/>
      <c r="D33" s="50"/>
      <c r="E33" s="50"/>
      <c r="F33" s="33" t="s">
        <v>48</v>
      </c>
      <c r="G33" s="50"/>
      <c r="H33" s="50"/>
      <c r="I33" s="50"/>
      <c r="J33" s="50"/>
      <c r="K33" s="50"/>
      <c r="L33" s="51">
        <v>0.15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ROUND(BA94+SUM(CE98:CE102),0)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f>ROUND(AW94+SUM(BZ98:BZ102),0)</f>
        <v>0</v>
      </c>
      <c r="AL33" s="50"/>
      <c r="AM33" s="50"/>
      <c r="AN33" s="50"/>
      <c r="AO33" s="50"/>
      <c r="AP33" s="50"/>
      <c r="AQ33" s="50"/>
      <c r="AR33" s="53"/>
      <c r="BE33" s="54"/>
    </row>
    <row r="34" spans="1:57" s="3" customFormat="1" ht="14.4" customHeight="1" hidden="1">
      <c r="A34" s="3"/>
      <c r="B34" s="49"/>
      <c r="C34" s="50"/>
      <c r="D34" s="50"/>
      <c r="E34" s="50"/>
      <c r="F34" s="33" t="s">
        <v>49</v>
      </c>
      <c r="G34" s="50"/>
      <c r="H34" s="50"/>
      <c r="I34" s="50"/>
      <c r="J34" s="50"/>
      <c r="K34" s="50"/>
      <c r="L34" s="51">
        <v>0.21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2">
        <f>ROUND(BB94+SUM(CF98:CF102),0)</f>
        <v>0</v>
      </c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2">
        <v>0</v>
      </c>
      <c r="AL34" s="50"/>
      <c r="AM34" s="50"/>
      <c r="AN34" s="50"/>
      <c r="AO34" s="50"/>
      <c r="AP34" s="50"/>
      <c r="AQ34" s="50"/>
      <c r="AR34" s="53"/>
      <c r="BE34" s="54"/>
    </row>
    <row r="35" spans="1:57" s="3" customFormat="1" ht="14.4" customHeight="1" hidden="1">
      <c r="A35" s="3"/>
      <c r="B35" s="49"/>
      <c r="C35" s="50"/>
      <c r="D35" s="50"/>
      <c r="E35" s="50"/>
      <c r="F35" s="33" t="s">
        <v>50</v>
      </c>
      <c r="G35" s="50"/>
      <c r="H35" s="50"/>
      <c r="I35" s="50"/>
      <c r="J35" s="50"/>
      <c r="K35" s="50"/>
      <c r="L35" s="51">
        <v>0.15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2">
        <f>ROUND(BC94+SUM(CG98:CG102),0)</f>
        <v>0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2">
        <v>0</v>
      </c>
      <c r="AL35" s="50"/>
      <c r="AM35" s="50"/>
      <c r="AN35" s="50"/>
      <c r="AO35" s="50"/>
      <c r="AP35" s="50"/>
      <c r="AQ35" s="50"/>
      <c r="AR35" s="53"/>
      <c r="BE35" s="3"/>
    </row>
    <row r="36" spans="1:57" s="3" customFormat="1" ht="14.4" customHeight="1" hidden="1">
      <c r="A36" s="3"/>
      <c r="B36" s="49"/>
      <c r="C36" s="50"/>
      <c r="D36" s="50"/>
      <c r="E36" s="50"/>
      <c r="F36" s="33" t="s">
        <v>51</v>
      </c>
      <c r="G36" s="50"/>
      <c r="H36" s="50"/>
      <c r="I36" s="50"/>
      <c r="J36" s="50"/>
      <c r="K36" s="50"/>
      <c r="L36" s="51">
        <v>0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2">
        <f>ROUND(BD94+SUM(CH98:CH102),0)</f>
        <v>0</v>
      </c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2">
        <v>0</v>
      </c>
      <c r="AL36" s="50"/>
      <c r="AM36" s="50"/>
      <c r="AN36" s="50"/>
      <c r="AO36" s="50"/>
      <c r="AP36" s="50"/>
      <c r="AQ36" s="50"/>
      <c r="AR36" s="53"/>
      <c r="BE36" s="3"/>
    </row>
    <row r="37" spans="1:57" s="2" customFormat="1" ht="6.95" customHeight="1">
      <c r="A37" s="41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BE37" s="41"/>
    </row>
    <row r="38" spans="1:57" s="2" customFormat="1" ht="25.9" customHeight="1">
      <c r="A38" s="41"/>
      <c r="B38" s="42"/>
      <c r="C38" s="55"/>
      <c r="D38" s="56" t="s">
        <v>52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 t="s">
        <v>53</v>
      </c>
      <c r="U38" s="57"/>
      <c r="V38" s="57"/>
      <c r="W38" s="57"/>
      <c r="X38" s="59" t="s">
        <v>54</v>
      </c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0">
        <f>SUM(AK29:AK36)</f>
        <v>0</v>
      </c>
      <c r="AL38" s="57"/>
      <c r="AM38" s="57"/>
      <c r="AN38" s="57"/>
      <c r="AO38" s="61"/>
      <c r="AP38" s="55"/>
      <c r="AQ38" s="55"/>
      <c r="AR38" s="44"/>
      <c r="BE38" s="41"/>
    </row>
    <row r="39" spans="1:57" s="2" customFormat="1" ht="6.95" customHeight="1">
      <c r="A39" s="41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4"/>
      <c r="BE39" s="41"/>
    </row>
    <row r="40" spans="1:57" s="2" customFormat="1" ht="14.4" customHeight="1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BE40" s="4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2"/>
      <c r="C49" s="63"/>
      <c r="D49" s="64" t="s">
        <v>55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56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1"/>
      <c r="B60" s="42"/>
      <c r="C60" s="43"/>
      <c r="D60" s="67" t="s">
        <v>57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67" t="s">
        <v>58</v>
      </c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67" t="s">
        <v>57</v>
      </c>
      <c r="AI60" s="46"/>
      <c r="AJ60" s="46"/>
      <c r="AK60" s="46"/>
      <c r="AL60" s="46"/>
      <c r="AM60" s="67" t="s">
        <v>58</v>
      </c>
      <c r="AN60" s="46"/>
      <c r="AO60" s="46"/>
      <c r="AP60" s="43"/>
      <c r="AQ60" s="43"/>
      <c r="AR60" s="44"/>
      <c r="BE60" s="41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1"/>
      <c r="B64" s="42"/>
      <c r="C64" s="43"/>
      <c r="D64" s="64" t="s">
        <v>59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60</v>
      </c>
      <c r="AI64" s="68"/>
      <c r="AJ64" s="68"/>
      <c r="AK64" s="68"/>
      <c r="AL64" s="68"/>
      <c r="AM64" s="68"/>
      <c r="AN64" s="68"/>
      <c r="AO64" s="68"/>
      <c r="AP64" s="43"/>
      <c r="AQ64" s="43"/>
      <c r="AR64" s="44"/>
      <c r="BE64" s="41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1"/>
      <c r="B75" s="42"/>
      <c r="C75" s="43"/>
      <c r="D75" s="67" t="s">
        <v>57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67" t="s">
        <v>58</v>
      </c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67" t="s">
        <v>57</v>
      </c>
      <c r="AI75" s="46"/>
      <c r="AJ75" s="46"/>
      <c r="AK75" s="46"/>
      <c r="AL75" s="46"/>
      <c r="AM75" s="67" t="s">
        <v>58</v>
      </c>
      <c r="AN75" s="46"/>
      <c r="AO75" s="46"/>
      <c r="AP75" s="43"/>
      <c r="AQ75" s="43"/>
      <c r="AR75" s="44"/>
      <c r="BE75" s="41"/>
    </row>
    <row r="76" spans="1:57" s="2" customFormat="1" ht="12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BE76" s="41"/>
    </row>
    <row r="77" spans="1:57" s="2" customFormat="1" ht="6.95" customHeight="1">
      <c r="A77" s="41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4"/>
      <c r="BE77" s="41"/>
    </row>
    <row r="81" spans="1:57" s="2" customFormat="1" ht="6.95" customHeight="1">
      <c r="A81" s="41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4"/>
      <c r="BE81" s="41"/>
    </row>
    <row r="82" spans="1:57" s="2" customFormat="1" ht="24.95" customHeight="1">
      <c r="A82" s="41"/>
      <c r="B82" s="42"/>
      <c r="C82" s="24" t="s">
        <v>61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BE82" s="41"/>
    </row>
    <row r="83" spans="1:57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4"/>
      <c r="BE83" s="41"/>
    </row>
    <row r="84" spans="1:57" s="4" customFormat="1" ht="12" customHeight="1">
      <c r="A84" s="4"/>
      <c r="B84" s="73"/>
      <c r="C84" s="33" t="s">
        <v>14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177176-1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pans="1:57" s="5" customFormat="1" ht="36.95" customHeight="1">
      <c r="A85" s="5"/>
      <c r="B85" s="76"/>
      <c r="C85" s="77" t="s">
        <v>17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Revitalizace Staré Ponávky - část 1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pans="1:57" s="2" customFormat="1" ht="6.95" customHeight="1">
      <c r="A86" s="41"/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BE86" s="41"/>
    </row>
    <row r="87" spans="1:57" s="2" customFormat="1" ht="12" customHeight="1">
      <c r="A87" s="41"/>
      <c r="B87" s="42"/>
      <c r="C87" s="33" t="s">
        <v>21</v>
      </c>
      <c r="D87" s="43"/>
      <c r="E87" s="43"/>
      <c r="F87" s="43"/>
      <c r="G87" s="43"/>
      <c r="H87" s="43"/>
      <c r="I87" s="43"/>
      <c r="J87" s="43"/>
      <c r="K87" s="43"/>
      <c r="L87" s="81" t="str">
        <f>IF(K8="","",K8)</f>
        <v>Brno-Komárov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33" t="s">
        <v>23</v>
      </c>
      <c r="AJ87" s="43"/>
      <c r="AK87" s="43"/>
      <c r="AL87" s="43"/>
      <c r="AM87" s="82" t="str">
        <f>IF(AN8="","",AN8)</f>
        <v>25. 9. 2018</v>
      </c>
      <c r="AN87" s="82"/>
      <c r="AO87" s="43"/>
      <c r="AP87" s="43"/>
      <c r="AQ87" s="43"/>
      <c r="AR87" s="44"/>
      <c r="BE87" s="41"/>
    </row>
    <row r="88" spans="1:57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4"/>
      <c r="BE88" s="41"/>
    </row>
    <row r="89" spans="1:57" s="2" customFormat="1" ht="15.15" customHeight="1">
      <c r="A89" s="41"/>
      <c r="B89" s="42"/>
      <c r="C89" s="33" t="s">
        <v>25</v>
      </c>
      <c r="D89" s="43"/>
      <c r="E89" s="43"/>
      <c r="F89" s="43"/>
      <c r="G89" s="43"/>
      <c r="H89" s="43"/>
      <c r="I89" s="43"/>
      <c r="J89" s="43"/>
      <c r="K89" s="43"/>
      <c r="L89" s="74" t="str">
        <f>IF(E11="","",E11)</f>
        <v>Statutární město Brno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33" t="s">
        <v>32</v>
      </c>
      <c r="AJ89" s="43"/>
      <c r="AK89" s="43"/>
      <c r="AL89" s="43"/>
      <c r="AM89" s="83" t="str">
        <f>IF(E17="","",E17)</f>
        <v>GEOtest, a.s.</v>
      </c>
      <c r="AN89" s="74"/>
      <c r="AO89" s="74"/>
      <c r="AP89" s="74"/>
      <c r="AQ89" s="43"/>
      <c r="AR89" s="44"/>
      <c r="AS89" s="84" t="s">
        <v>62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41"/>
    </row>
    <row r="90" spans="1:57" s="2" customFormat="1" ht="15.15" customHeight="1">
      <c r="A90" s="41"/>
      <c r="B90" s="42"/>
      <c r="C90" s="33" t="s">
        <v>30</v>
      </c>
      <c r="D90" s="43"/>
      <c r="E90" s="43"/>
      <c r="F90" s="43"/>
      <c r="G90" s="43"/>
      <c r="H90" s="43"/>
      <c r="I90" s="43"/>
      <c r="J90" s="43"/>
      <c r="K90" s="43"/>
      <c r="L90" s="74" t="str">
        <f>IF(E14="Vyplň údaj","",E14)</f>
        <v/>
      </c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33" t="s">
        <v>37</v>
      </c>
      <c r="AJ90" s="43"/>
      <c r="AK90" s="43"/>
      <c r="AL90" s="43"/>
      <c r="AM90" s="83" t="str">
        <f>IF(E20="","",E20)</f>
        <v xml:space="preserve"> </v>
      </c>
      <c r="AN90" s="74"/>
      <c r="AO90" s="74"/>
      <c r="AP90" s="74"/>
      <c r="AQ90" s="43"/>
      <c r="AR90" s="44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41"/>
    </row>
    <row r="91" spans="1:57" s="2" customFormat="1" ht="10.8" customHeight="1">
      <c r="A91" s="41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41"/>
    </row>
    <row r="92" spans="1:57" s="2" customFormat="1" ht="29.25" customHeight="1">
      <c r="A92" s="41"/>
      <c r="B92" s="42"/>
      <c r="C92" s="96" t="s">
        <v>63</v>
      </c>
      <c r="D92" s="97"/>
      <c r="E92" s="97"/>
      <c r="F92" s="97"/>
      <c r="G92" s="97"/>
      <c r="H92" s="98"/>
      <c r="I92" s="99" t="s">
        <v>64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65</v>
      </c>
      <c r="AH92" s="97"/>
      <c r="AI92" s="97"/>
      <c r="AJ92" s="97"/>
      <c r="AK92" s="97"/>
      <c r="AL92" s="97"/>
      <c r="AM92" s="97"/>
      <c r="AN92" s="99" t="s">
        <v>66</v>
      </c>
      <c r="AO92" s="97"/>
      <c r="AP92" s="101"/>
      <c r="AQ92" s="102" t="s">
        <v>67</v>
      </c>
      <c r="AR92" s="44"/>
      <c r="AS92" s="103" t="s">
        <v>68</v>
      </c>
      <c r="AT92" s="104" t="s">
        <v>69</v>
      </c>
      <c r="AU92" s="104" t="s">
        <v>70</v>
      </c>
      <c r="AV92" s="104" t="s">
        <v>71</v>
      </c>
      <c r="AW92" s="104" t="s">
        <v>72</v>
      </c>
      <c r="AX92" s="104" t="s">
        <v>73</v>
      </c>
      <c r="AY92" s="104" t="s">
        <v>74</v>
      </c>
      <c r="AZ92" s="104" t="s">
        <v>75</v>
      </c>
      <c r="BA92" s="104" t="s">
        <v>76</v>
      </c>
      <c r="BB92" s="104" t="s">
        <v>77</v>
      </c>
      <c r="BC92" s="104" t="s">
        <v>78</v>
      </c>
      <c r="BD92" s="105" t="s">
        <v>79</v>
      </c>
      <c r="BE92" s="41"/>
    </row>
    <row r="93" spans="1:57" s="2" customFormat="1" ht="10.8" customHeight="1">
      <c r="A93" s="41"/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4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41"/>
    </row>
    <row r="94" spans="1:90" s="6" customFormat="1" ht="32.4" customHeight="1">
      <c r="A94" s="6"/>
      <c r="B94" s="109"/>
      <c r="C94" s="110" t="s">
        <v>80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ROUND(SUM(AG95:AG96),0)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ROUND(SUM(AS95:AS96),0)</f>
        <v>0</v>
      </c>
      <c r="AT94" s="117">
        <f>ROUND(SUM(AV94:AW94),1)</f>
        <v>0</v>
      </c>
      <c r="AU94" s="118">
        <f>ROUND(SUM(AU95:AU96),5)</f>
        <v>0</v>
      </c>
      <c r="AV94" s="117">
        <f>ROUND(AZ94*L32,1)</f>
        <v>0</v>
      </c>
      <c r="AW94" s="117">
        <f>ROUND(BA94*L33,1)</f>
        <v>0</v>
      </c>
      <c r="AX94" s="117">
        <f>ROUND(BB94*L32,1)</f>
        <v>0</v>
      </c>
      <c r="AY94" s="117">
        <f>ROUND(BC94*L33,1)</f>
        <v>0</v>
      </c>
      <c r="AZ94" s="117">
        <f>ROUND(SUM(AZ95:AZ96),0)</f>
        <v>0</v>
      </c>
      <c r="BA94" s="117">
        <f>ROUND(SUM(BA95:BA96),0)</f>
        <v>0</v>
      </c>
      <c r="BB94" s="117">
        <f>ROUND(SUM(BB95:BB96),0)</f>
        <v>0</v>
      </c>
      <c r="BC94" s="117">
        <f>ROUND(SUM(BC95:BC96),0)</f>
        <v>0</v>
      </c>
      <c r="BD94" s="119">
        <f>ROUND(SUM(BD95:BD96),0)</f>
        <v>0</v>
      </c>
      <c r="BE94" s="6"/>
      <c r="BS94" s="120" t="s">
        <v>81</v>
      </c>
      <c r="BT94" s="120" t="s">
        <v>82</v>
      </c>
      <c r="BU94" s="121" t="s">
        <v>83</v>
      </c>
      <c r="BV94" s="120" t="s">
        <v>84</v>
      </c>
      <c r="BW94" s="120" t="s">
        <v>5</v>
      </c>
      <c r="BX94" s="120" t="s">
        <v>85</v>
      </c>
      <c r="CL94" s="120" t="s">
        <v>1</v>
      </c>
    </row>
    <row r="95" spans="1:91" s="7" customFormat="1" ht="24.75" customHeight="1">
      <c r="A95" s="122" t="s">
        <v>86</v>
      </c>
      <c r="B95" s="123"/>
      <c r="C95" s="124"/>
      <c r="D95" s="125" t="s">
        <v>87</v>
      </c>
      <c r="E95" s="125"/>
      <c r="F95" s="125"/>
      <c r="G95" s="125"/>
      <c r="H95" s="125"/>
      <c r="I95" s="126"/>
      <c r="J95" s="125" t="s">
        <v>88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'177176-1.1 - SO 01 – Poná...'!J32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89</v>
      </c>
      <c r="AR95" s="129"/>
      <c r="AS95" s="130">
        <v>0</v>
      </c>
      <c r="AT95" s="131">
        <f>ROUND(SUM(AV95:AW95),1)</f>
        <v>0</v>
      </c>
      <c r="AU95" s="132">
        <f>'177176-1.1 - SO 01 – Poná...'!P130</f>
        <v>0</v>
      </c>
      <c r="AV95" s="131">
        <f>'177176-1.1 - SO 01 – Poná...'!J35</f>
        <v>0</v>
      </c>
      <c r="AW95" s="131">
        <f>'177176-1.1 - SO 01 – Poná...'!J36</f>
        <v>0</v>
      </c>
      <c r="AX95" s="131">
        <f>'177176-1.1 - SO 01 – Poná...'!J37</f>
        <v>0</v>
      </c>
      <c r="AY95" s="131">
        <f>'177176-1.1 - SO 01 – Poná...'!J38</f>
        <v>0</v>
      </c>
      <c r="AZ95" s="131">
        <f>'177176-1.1 - SO 01 – Poná...'!F35</f>
        <v>0</v>
      </c>
      <c r="BA95" s="131">
        <f>'177176-1.1 - SO 01 – Poná...'!F36</f>
        <v>0</v>
      </c>
      <c r="BB95" s="131">
        <f>'177176-1.1 - SO 01 – Poná...'!F37</f>
        <v>0</v>
      </c>
      <c r="BC95" s="131">
        <f>'177176-1.1 - SO 01 – Poná...'!F38</f>
        <v>0</v>
      </c>
      <c r="BD95" s="133">
        <f>'177176-1.1 - SO 01 – Poná...'!F39</f>
        <v>0</v>
      </c>
      <c r="BE95" s="7"/>
      <c r="BT95" s="134" t="s">
        <v>8</v>
      </c>
      <c r="BV95" s="134" t="s">
        <v>84</v>
      </c>
      <c r="BW95" s="134" t="s">
        <v>90</v>
      </c>
      <c r="BX95" s="134" t="s">
        <v>5</v>
      </c>
      <c r="CL95" s="134" t="s">
        <v>1</v>
      </c>
      <c r="CM95" s="134" t="s">
        <v>91</v>
      </c>
    </row>
    <row r="96" spans="1:91" s="7" customFormat="1" ht="24.75" customHeight="1">
      <c r="A96" s="122" t="s">
        <v>86</v>
      </c>
      <c r="B96" s="123"/>
      <c r="C96" s="124"/>
      <c r="D96" s="125" t="s">
        <v>92</v>
      </c>
      <c r="E96" s="125"/>
      <c r="F96" s="125"/>
      <c r="G96" s="125"/>
      <c r="H96" s="125"/>
      <c r="I96" s="126"/>
      <c r="J96" s="125" t="s">
        <v>93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'177176-1.3 - Vedlejší a o...'!J32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89</v>
      </c>
      <c r="AR96" s="129"/>
      <c r="AS96" s="135">
        <v>0</v>
      </c>
      <c r="AT96" s="136">
        <f>ROUND(SUM(AV96:AW96),1)</f>
        <v>0</v>
      </c>
      <c r="AU96" s="137">
        <f>'177176-1.3 - Vedlejší a o...'!P128</f>
        <v>0</v>
      </c>
      <c r="AV96" s="136">
        <f>'177176-1.3 - Vedlejší a o...'!J35</f>
        <v>0</v>
      </c>
      <c r="AW96" s="136">
        <f>'177176-1.3 - Vedlejší a o...'!J36</f>
        <v>0</v>
      </c>
      <c r="AX96" s="136">
        <f>'177176-1.3 - Vedlejší a o...'!J37</f>
        <v>0</v>
      </c>
      <c r="AY96" s="136">
        <f>'177176-1.3 - Vedlejší a o...'!J38</f>
        <v>0</v>
      </c>
      <c r="AZ96" s="136">
        <f>'177176-1.3 - Vedlejší a o...'!F35</f>
        <v>0</v>
      </c>
      <c r="BA96" s="136">
        <f>'177176-1.3 - Vedlejší a o...'!F36</f>
        <v>0</v>
      </c>
      <c r="BB96" s="136">
        <f>'177176-1.3 - Vedlejší a o...'!F37</f>
        <v>0</v>
      </c>
      <c r="BC96" s="136">
        <f>'177176-1.3 - Vedlejší a o...'!F38</f>
        <v>0</v>
      </c>
      <c r="BD96" s="138">
        <f>'177176-1.3 - Vedlejší a o...'!F39</f>
        <v>0</v>
      </c>
      <c r="BE96" s="7"/>
      <c r="BT96" s="134" t="s">
        <v>8</v>
      </c>
      <c r="BV96" s="134" t="s">
        <v>84</v>
      </c>
      <c r="BW96" s="134" t="s">
        <v>94</v>
      </c>
      <c r="BX96" s="134" t="s">
        <v>5</v>
      </c>
      <c r="CL96" s="134" t="s">
        <v>1</v>
      </c>
      <c r="CM96" s="134" t="s">
        <v>91</v>
      </c>
    </row>
    <row r="97" spans="2:44" ht="12"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1"/>
    </row>
    <row r="98" spans="1:57" s="2" customFormat="1" ht="30" customHeight="1">
      <c r="A98" s="41"/>
      <c r="B98" s="42"/>
      <c r="C98" s="110" t="s">
        <v>95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113">
        <f>ROUND(SUM(AG99:AG102),0)</f>
        <v>0</v>
      </c>
      <c r="AH98" s="113"/>
      <c r="AI98" s="113"/>
      <c r="AJ98" s="113"/>
      <c r="AK98" s="113"/>
      <c r="AL98" s="113"/>
      <c r="AM98" s="113"/>
      <c r="AN98" s="113">
        <f>ROUND(SUM(AN99:AN102),0)</f>
        <v>0</v>
      </c>
      <c r="AO98" s="113"/>
      <c r="AP98" s="113"/>
      <c r="AQ98" s="139"/>
      <c r="AR98" s="44"/>
      <c r="AS98" s="103" t="s">
        <v>96</v>
      </c>
      <c r="AT98" s="104" t="s">
        <v>97</v>
      </c>
      <c r="AU98" s="104" t="s">
        <v>46</v>
      </c>
      <c r="AV98" s="105" t="s">
        <v>69</v>
      </c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89" s="2" customFormat="1" ht="19.9" customHeight="1">
      <c r="A99" s="41"/>
      <c r="B99" s="42"/>
      <c r="C99" s="43"/>
      <c r="D99" s="140" t="s">
        <v>98</v>
      </c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43"/>
      <c r="AD99" s="43"/>
      <c r="AE99" s="43"/>
      <c r="AF99" s="43"/>
      <c r="AG99" s="141">
        <f>ROUND(AG94*AS99,0)</f>
        <v>0</v>
      </c>
      <c r="AH99" s="142"/>
      <c r="AI99" s="142"/>
      <c r="AJ99" s="142"/>
      <c r="AK99" s="142"/>
      <c r="AL99" s="142"/>
      <c r="AM99" s="142"/>
      <c r="AN99" s="142">
        <f>ROUND(AG99+AV99,0)</f>
        <v>0</v>
      </c>
      <c r="AO99" s="142"/>
      <c r="AP99" s="142"/>
      <c r="AQ99" s="43"/>
      <c r="AR99" s="44"/>
      <c r="AS99" s="143">
        <v>0</v>
      </c>
      <c r="AT99" s="144" t="s">
        <v>99</v>
      </c>
      <c r="AU99" s="144" t="s">
        <v>47</v>
      </c>
      <c r="AV99" s="145">
        <f>ROUND(IF(AU99="základní",AG99*L32,IF(AU99="snížená",AG99*L33,0)),1)</f>
        <v>0</v>
      </c>
      <c r="AW99" s="41"/>
      <c r="AX99" s="41"/>
      <c r="AY99" s="41"/>
      <c r="AZ99" s="41"/>
      <c r="BA99" s="41"/>
      <c r="BB99" s="41"/>
      <c r="BC99" s="41"/>
      <c r="BD99" s="41"/>
      <c r="BE99" s="41"/>
      <c r="BV99" s="18" t="s">
        <v>100</v>
      </c>
      <c r="BY99" s="146">
        <f>IF(AU99="základní",AV99,0)</f>
        <v>0</v>
      </c>
      <c r="BZ99" s="146">
        <f>IF(AU99="snížená",AV99,0)</f>
        <v>0</v>
      </c>
      <c r="CA99" s="146">
        <v>0</v>
      </c>
      <c r="CB99" s="146">
        <v>0</v>
      </c>
      <c r="CC99" s="146">
        <v>0</v>
      </c>
      <c r="CD99" s="146">
        <f>IF(AU99="základní",AG99,0)</f>
        <v>0</v>
      </c>
      <c r="CE99" s="146">
        <f>IF(AU99="snížená",AG99,0)</f>
        <v>0</v>
      </c>
      <c r="CF99" s="146">
        <f>IF(AU99="zákl. přenesená",AG99,0)</f>
        <v>0</v>
      </c>
      <c r="CG99" s="146">
        <f>IF(AU99="sníž. přenesená",AG99,0)</f>
        <v>0</v>
      </c>
      <c r="CH99" s="146">
        <f>IF(AU99="nulová",AG99,0)</f>
        <v>0</v>
      </c>
      <c r="CI99" s="18">
        <f>IF(AU99="základní",1,IF(AU99="snížená",2,IF(AU99="zákl. přenesená",4,IF(AU99="sníž. přenesená",5,3))))</f>
        <v>1</v>
      </c>
      <c r="CJ99" s="18">
        <f>IF(AT99="stavební čast",1,IF(AT99="investiční čast",2,3))</f>
        <v>1</v>
      </c>
      <c r="CK99" s="18" t="str">
        <f>IF(D99="Vyplň vlastní","","x")</f>
        <v>x</v>
      </c>
    </row>
    <row r="100" spans="1:89" s="2" customFormat="1" ht="19.9" customHeight="1">
      <c r="A100" s="41"/>
      <c r="B100" s="42"/>
      <c r="C100" s="43"/>
      <c r="D100" s="147" t="s">
        <v>101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43"/>
      <c r="AD100" s="43"/>
      <c r="AE100" s="43"/>
      <c r="AF100" s="43"/>
      <c r="AG100" s="141">
        <f>ROUND(AG94*AS100,0)</f>
        <v>0</v>
      </c>
      <c r="AH100" s="142"/>
      <c r="AI100" s="142"/>
      <c r="AJ100" s="142"/>
      <c r="AK100" s="142"/>
      <c r="AL100" s="142"/>
      <c r="AM100" s="142"/>
      <c r="AN100" s="142">
        <f>ROUND(AG100+AV100,0)</f>
        <v>0</v>
      </c>
      <c r="AO100" s="142"/>
      <c r="AP100" s="142"/>
      <c r="AQ100" s="43"/>
      <c r="AR100" s="44"/>
      <c r="AS100" s="143">
        <v>0</v>
      </c>
      <c r="AT100" s="144" t="s">
        <v>99</v>
      </c>
      <c r="AU100" s="144" t="s">
        <v>47</v>
      </c>
      <c r="AV100" s="145">
        <f>ROUND(IF(AU100="základní",AG100*L32,IF(AU100="snížená",AG100*L33,0)),1)</f>
        <v>0</v>
      </c>
      <c r="AW100" s="41"/>
      <c r="AX100" s="41"/>
      <c r="AY100" s="41"/>
      <c r="AZ100" s="41"/>
      <c r="BA100" s="41"/>
      <c r="BB100" s="41"/>
      <c r="BC100" s="41"/>
      <c r="BD100" s="41"/>
      <c r="BE100" s="41"/>
      <c r="BV100" s="18" t="s">
        <v>102</v>
      </c>
      <c r="BY100" s="146">
        <f>IF(AU100="základní",AV100,0)</f>
        <v>0</v>
      </c>
      <c r="BZ100" s="146">
        <f>IF(AU100="snížená",AV100,0)</f>
        <v>0</v>
      </c>
      <c r="CA100" s="146">
        <v>0</v>
      </c>
      <c r="CB100" s="146">
        <v>0</v>
      </c>
      <c r="CC100" s="146">
        <v>0</v>
      </c>
      <c r="CD100" s="146">
        <f>IF(AU100="základní",AG100,0)</f>
        <v>0</v>
      </c>
      <c r="CE100" s="146">
        <f>IF(AU100="snížená",AG100,0)</f>
        <v>0</v>
      </c>
      <c r="CF100" s="146">
        <f>IF(AU100="zákl. přenesená",AG100,0)</f>
        <v>0</v>
      </c>
      <c r="CG100" s="146">
        <f>IF(AU100="sníž. přenesená",AG100,0)</f>
        <v>0</v>
      </c>
      <c r="CH100" s="146">
        <f>IF(AU100="nulová",AG100,0)</f>
        <v>0</v>
      </c>
      <c r="CI100" s="18">
        <f>IF(AU100="základní",1,IF(AU100="snížená",2,IF(AU100="zákl. přenesená",4,IF(AU100="sníž. přenesená",5,3))))</f>
        <v>1</v>
      </c>
      <c r="CJ100" s="18">
        <f>IF(AT100="stavební čast",1,IF(AT100="investiční čast",2,3))</f>
        <v>1</v>
      </c>
      <c r="CK100" s="18" t="str">
        <f>IF(D100="Vyplň vlastní","","x")</f>
        <v/>
      </c>
    </row>
    <row r="101" spans="1:89" s="2" customFormat="1" ht="19.9" customHeight="1">
      <c r="A101" s="41"/>
      <c r="B101" s="42"/>
      <c r="C101" s="43"/>
      <c r="D101" s="147" t="s">
        <v>101</v>
      </c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43"/>
      <c r="AD101" s="43"/>
      <c r="AE101" s="43"/>
      <c r="AF101" s="43"/>
      <c r="AG101" s="141">
        <f>ROUND(AG94*AS101,0)</f>
        <v>0</v>
      </c>
      <c r="AH101" s="142"/>
      <c r="AI101" s="142"/>
      <c r="AJ101" s="142"/>
      <c r="AK101" s="142"/>
      <c r="AL101" s="142"/>
      <c r="AM101" s="142"/>
      <c r="AN101" s="142">
        <f>ROUND(AG101+AV101,0)</f>
        <v>0</v>
      </c>
      <c r="AO101" s="142"/>
      <c r="AP101" s="142"/>
      <c r="AQ101" s="43"/>
      <c r="AR101" s="44"/>
      <c r="AS101" s="143">
        <v>0</v>
      </c>
      <c r="AT101" s="144" t="s">
        <v>99</v>
      </c>
      <c r="AU101" s="144" t="s">
        <v>47</v>
      </c>
      <c r="AV101" s="145">
        <f>ROUND(IF(AU101="základní",AG101*L32,IF(AU101="snížená",AG101*L33,0)),1)</f>
        <v>0</v>
      </c>
      <c r="AW101" s="41"/>
      <c r="AX101" s="41"/>
      <c r="AY101" s="41"/>
      <c r="AZ101" s="41"/>
      <c r="BA101" s="41"/>
      <c r="BB101" s="41"/>
      <c r="BC101" s="41"/>
      <c r="BD101" s="41"/>
      <c r="BE101" s="41"/>
      <c r="BV101" s="18" t="s">
        <v>102</v>
      </c>
      <c r="BY101" s="146">
        <f>IF(AU101="základní",AV101,0)</f>
        <v>0</v>
      </c>
      <c r="BZ101" s="146">
        <f>IF(AU101="snížená",AV101,0)</f>
        <v>0</v>
      </c>
      <c r="CA101" s="146">
        <v>0</v>
      </c>
      <c r="CB101" s="146">
        <v>0</v>
      </c>
      <c r="CC101" s="146">
        <v>0</v>
      </c>
      <c r="CD101" s="146">
        <f>IF(AU101="základní",AG101,0)</f>
        <v>0</v>
      </c>
      <c r="CE101" s="146">
        <f>IF(AU101="snížená",AG101,0)</f>
        <v>0</v>
      </c>
      <c r="CF101" s="146">
        <f>IF(AU101="zákl. přenesená",AG101,0)</f>
        <v>0</v>
      </c>
      <c r="CG101" s="146">
        <f>IF(AU101="sníž. přenesená",AG101,0)</f>
        <v>0</v>
      </c>
      <c r="CH101" s="146">
        <f>IF(AU101="nulová",AG101,0)</f>
        <v>0</v>
      </c>
      <c r="CI101" s="18">
        <f>IF(AU101="základní",1,IF(AU101="snížená",2,IF(AU101="zákl. přenesená",4,IF(AU101="sníž. přenesená",5,3))))</f>
        <v>1</v>
      </c>
      <c r="CJ101" s="18">
        <f>IF(AT101="stavební čast",1,IF(AT101="investiční čast",2,3))</f>
        <v>1</v>
      </c>
      <c r="CK101" s="18" t="str">
        <f>IF(D101="Vyplň vlastní","","x")</f>
        <v/>
      </c>
    </row>
    <row r="102" spans="1:89" s="2" customFormat="1" ht="19.9" customHeight="1">
      <c r="A102" s="41"/>
      <c r="B102" s="42"/>
      <c r="C102" s="43"/>
      <c r="D102" s="147" t="s">
        <v>101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43"/>
      <c r="AD102" s="43"/>
      <c r="AE102" s="43"/>
      <c r="AF102" s="43"/>
      <c r="AG102" s="141">
        <f>ROUND(AG94*AS102,0)</f>
        <v>0</v>
      </c>
      <c r="AH102" s="142"/>
      <c r="AI102" s="142"/>
      <c r="AJ102" s="142"/>
      <c r="AK102" s="142"/>
      <c r="AL102" s="142"/>
      <c r="AM102" s="142"/>
      <c r="AN102" s="142">
        <f>ROUND(AG102+AV102,0)</f>
        <v>0</v>
      </c>
      <c r="AO102" s="142"/>
      <c r="AP102" s="142"/>
      <c r="AQ102" s="43"/>
      <c r="AR102" s="44"/>
      <c r="AS102" s="148">
        <v>0</v>
      </c>
      <c r="AT102" s="149" t="s">
        <v>99</v>
      </c>
      <c r="AU102" s="149" t="s">
        <v>47</v>
      </c>
      <c r="AV102" s="150">
        <f>ROUND(IF(AU102="základní",AG102*L32,IF(AU102="snížená",AG102*L33,0)),1)</f>
        <v>0</v>
      </c>
      <c r="AW102" s="41"/>
      <c r="AX102" s="41"/>
      <c r="AY102" s="41"/>
      <c r="AZ102" s="41"/>
      <c r="BA102" s="41"/>
      <c r="BB102" s="41"/>
      <c r="BC102" s="41"/>
      <c r="BD102" s="41"/>
      <c r="BE102" s="41"/>
      <c r="BV102" s="18" t="s">
        <v>102</v>
      </c>
      <c r="BY102" s="146">
        <f>IF(AU102="základní",AV102,0)</f>
        <v>0</v>
      </c>
      <c r="BZ102" s="146">
        <f>IF(AU102="snížená",AV102,0)</f>
        <v>0</v>
      </c>
      <c r="CA102" s="146">
        <v>0</v>
      </c>
      <c r="CB102" s="146">
        <v>0</v>
      </c>
      <c r="CC102" s="146">
        <v>0</v>
      </c>
      <c r="CD102" s="146">
        <f>IF(AU102="základní",AG102,0)</f>
        <v>0</v>
      </c>
      <c r="CE102" s="146">
        <f>IF(AU102="snížená",AG102,0)</f>
        <v>0</v>
      </c>
      <c r="CF102" s="146">
        <f>IF(AU102="zákl. přenesená",AG102,0)</f>
        <v>0</v>
      </c>
      <c r="CG102" s="146">
        <f>IF(AU102="sníž. přenesená",AG102,0)</f>
        <v>0</v>
      </c>
      <c r="CH102" s="146">
        <f>IF(AU102="nulová",AG102,0)</f>
        <v>0</v>
      </c>
      <c r="CI102" s="18">
        <f>IF(AU102="základní",1,IF(AU102="snížená",2,IF(AU102="zákl. přenesená",4,IF(AU102="sníž. přenesená",5,3))))</f>
        <v>1</v>
      </c>
      <c r="CJ102" s="18">
        <f>IF(AT102="stavební čast",1,IF(AT102="investiční čast",2,3))</f>
        <v>1</v>
      </c>
      <c r="CK102" s="18" t="str">
        <f>IF(D102="Vyplň vlastní","","x")</f>
        <v/>
      </c>
    </row>
    <row r="103" spans="1:57" s="2" customFormat="1" ht="10.8" customHeight="1">
      <c r="A103" s="41"/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4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s="2" customFormat="1" ht="30" customHeight="1">
      <c r="A104" s="41"/>
      <c r="B104" s="42"/>
      <c r="C104" s="151" t="s">
        <v>103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3">
        <f>ROUND(AG94+AG98,0)</f>
        <v>0</v>
      </c>
      <c r="AH104" s="153"/>
      <c r="AI104" s="153"/>
      <c r="AJ104" s="153"/>
      <c r="AK104" s="153"/>
      <c r="AL104" s="153"/>
      <c r="AM104" s="153"/>
      <c r="AN104" s="153">
        <f>ROUND(AN94+AN98,0)</f>
        <v>0</v>
      </c>
      <c r="AO104" s="153"/>
      <c r="AP104" s="153"/>
      <c r="AQ104" s="152"/>
      <c r="AR104" s="44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s="2" customFormat="1" ht="6.95" customHeight="1">
      <c r="A105" s="41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44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</sheetData>
  <sheetProtection password="CC35" sheet="1" objects="1" scenarios="1" formatColumns="0" formatRows="0"/>
  <mergeCells count="64">
    <mergeCell ref="L85:AO85"/>
    <mergeCell ref="AM87:AN87"/>
    <mergeCell ref="AS89:AT91"/>
    <mergeCell ref="AM89:AP89"/>
    <mergeCell ref="AM90:AP90"/>
    <mergeCell ref="AG92:AM92"/>
    <mergeCell ref="AN92:AP92"/>
    <mergeCell ref="I92:AF92"/>
    <mergeCell ref="C92:G92"/>
    <mergeCell ref="D95:H95"/>
    <mergeCell ref="J95:AF95"/>
    <mergeCell ref="AG95:AM95"/>
    <mergeCell ref="AN95:AP95"/>
    <mergeCell ref="D96:H96"/>
    <mergeCell ref="AG96:AM96"/>
    <mergeCell ref="AN96:AP96"/>
    <mergeCell ref="J96:AF96"/>
    <mergeCell ref="AG99:AM99"/>
    <mergeCell ref="AN99:AP99"/>
    <mergeCell ref="D99:AB99"/>
    <mergeCell ref="D100:AB10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4:AM94"/>
    <mergeCell ref="AN94:AP94"/>
    <mergeCell ref="AG98:AM98"/>
    <mergeCell ref="AN98:AP98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L31:P31"/>
    <mergeCell ref="W31:AE31"/>
    <mergeCell ref="AK32:AO32"/>
    <mergeCell ref="W32:AE32"/>
    <mergeCell ref="L32:P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8:AU10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8:AT102">
      <formula1>"stavební čast, technologická čast, investiční čast"</formula1>
    </dataValidation>
  </dataValidations>
  <hyperlinks>
    <hyperlink ref="A95" location="'177176-1.1 - SO 01 – Poná...'!C2" display="/"/>
    <hyperlink ref="A96" location="'177176-1.3 - Vedlejší a 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1"/>
      <c r="AT3" s="18" t="s">
        <v>91</v>
      </c>
    </row>
    <row r="4" spans="2:46" s="1" customFormat="1" ht="24.95" customHeight="1">
      <c r="B4" s="21"/>
      <c r="D4" s="158" t="s">
        <v>104</v>
      </c>
      <c r="I4" s="154"/>
      <c r="L4" s="21"/>
      <c r="M4" s="159" t="s">
        <v>11</v>
      </c>
      <c r="AT4" s="18" t="s">
        <v>4</v>
      </c>
    </row>
    <row r="5" spans="2:12" s="1" customFormat="1" ht="6.95" customHeight="1">
      <c r="B5" s="21"/>
      <c r="I5" s="154"/>
      <c r="L5" s="21"/>
    </row>
    <row r="6" spans="2:12" s="1" customFormat="1" ht="12" customHeight="1">
      <c r="B6" s="21"/>
      <c r="D6" s="160" t="s">
        <v>17</v>
      </c>
      <c r="I6" s="154"/>
      <c r="L6" s="21"/>
    </row>
    <row r="7" spans="2:12" s="1" customFormat="1" ht="16.5" customHeight="1">
      <c r="B7" s="21"/>
      <c r="E7" s="161" t="str">
        <f>'Rekapitulace stavby'!K6</f>
        <v>Revitalizace Staré Ponávky - část 1</v>
      </c>
      <c r="F7" s="160"/>
      <c r="G7" s="160"/>
      <c r="H7" s="160"/>
      <c r="I7" s="154"/>
      <c r="L7" s="21"/>
    </row>
    <row r="8" spans="1:31" s="2" customFormat="1" ht="12" customHeight="1">
      <c r="A8" s="41"/>
      <c r="B8" s="44"/>
      <c r="C8" s="41"/>
      <c r="D8" s="160" t="s">
        <v>105</v>
      </c>
      <c r="E8" s="41"/>
      <c r="F8" s="41"/>
      <c r="G8" s="41"/>
      <c r="H8" s="41"/>
      <c r="I8" s="162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3" t="s">
        <v>106</v>
      </c>
      <c r="F9" s="41"/>
      <c r="G9" s="41"/>
      <c r="H9" s="41"/>
      <c r="I9" s="162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162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0" t="s">
        <v>19</v>
      </c>
      <c r="E11" s="41"/>
      <c r="F11" s="164" t="s">
        <v>1</v>
      </c>
      <c r="G11" s="41"/>
      <c r="H11" s="41"/>
      <c r="I11" s="165" t="s">
        <v>20</v>
      </c>
      <c r="J11" s="16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0" t="s">
        <v>21</v>
      </c>
      <c r="E12" s="41"/>
      <c r="F12" s="164" t="s">
        <v>22</v>
      </c>
      <c r="G12" s="41"/>
      <c r="H12" s="41"/>
      <c r="I12" s="165" t="s">
        <v>23</v>
      </c>
      <c r="J12" s="166" t="str">
        <f>'Rekapitulace stavby'!AN8</f>
        <v>25. 9. 2018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162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0" t="s">
        <v>25</v>
      </c>
      <c r="E14" s="41"/>
      <c r="F14" s="41"/>
      <c r="G14" s="41"/>
      <c r="H14" s="41"/>
      <c r="I14" s="165" t="s">
        <v>26</v>
      </c>
      <c r="J14" s="164" t="s">
        <v>27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4" t="s">
        <v>28</v>
      </c>
      <c r="F15" s="41"/>
      <c r="G15" s="41"/>
      <c r="H15" s="41"/>
      <c r="I15" s="165" t="s">
        <v>29</v>
      </c>
      <c r="J15" s="16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162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0" t="s">
        <v>30</v>
      </c>
      <c r="E17" s="41"/>
      <c r="F17" s="41"/>
      <c r="G17" s="41"/>
      <c r="H17" s="41"/>
      <c r="I17" s="165" t="s">
        <v>26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4"/>
      <c r="G18" s="164"/>
      <c r="H18" s="164"/>
      <c r="I18" s="165" t="s">
        <v>29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162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0" t="s">
        <v>32</v>
      </c>
      <c r="E20" s="41"/>
      <c r="F20" s="41"/>
      <c r="G20" s="41"/>
      <c r="H20" s="41"/>
      <c r="I20" s="165" t="s">
        <v>26</v>
      </c>
      <c r="J20" s="164" t="s">
        <v>33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4" t="s">
        <v>34</v>
      </c>
      <c r="F21" s="41"/>
      <c r="G21" s="41"/>
      <c r="H21" s="41"/>
      <c r="I21" s="165" t="s">
        <v>29</v>
      </c>
      <c r="J21" s="164" t="s">
        <v>35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162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0" t="s">
        <v>37</v>
      </c>
      <c r="E23" s="41"/>
      <c r="F23" s="41"/>
      <c r="G23" s="41"/>
      <c r="H23" s="41"/>
      <c r="I23" s="165" t="s">
        <v>26</v>
      </c>
      <c r="J23" s="164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4" t="str">
        <f>IF('Rekapitulace stavby'!E20="","",'Rekapitulace stavby'!E20)</f>
        <v xml:space="preserve"> </v>
      </c>
      <c r="F24" s="41"/>
      <c r="G24" s="41"/>
      <c r="H24" s="41"/>
      <c r="I24" s="165" t="s">
        <v>29</v>
      </c>
      <c r="J24" s="164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162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0" t="s">
        <v>39</v>
      </c>
      <c r="E26" s="41"/>
      <c r="F26" s="41"/>
      <c r="G26" s="41"/>
      <c r="H26" s="41"/>
      <c r="I26" s="162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162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2"/>
      <c r="E29" s="172"/>
      <c r="F29" s="172"/>
      <c r="G29" s="172"/>
      <c r="H29" s="172"/>
      <c r="I29" s="173"/>
      <c r="J29" s="172"/>
      <c r="K29" s="172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4" t="s">
        <v>107</v>
      </c>
      <c r="E30" s="41"/>
      <c r="F30" s="41"/>
      <c r="G30" s="41"/>
      <c r="H30" s="41"/>
      <c r="I30" s="162"/>
      <c r="J30" s="174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5" t="s">
        <v>98</v>
      </c>
      <c r="E31" s="41"/>
      <c r="F31" s="41"/>
      <c r="G31" s="41"/>
      <c r="H31" s="41"/>
      <c r="I31" s="162"/>
      <c r="J31" s="174">
        <f>J103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6" t="s">
        <v>42</v>
      </c>
      <c r="E32" s="41"/>
      <c r="F32" s="41"/>
      <c r="G32" s="41"/>
      <c r="H32" s="41"/>
      <c r="I32" s="162"/>
      <c r="J32" s="177">
        <f>ROUND(J30+J31,0)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2"/>
      <c r="E33" s="172"/>
      <c r="F33" s="172"/>
      <c r="G33" s="172"/>
      <c r="H33" s="172"/>
      <c r="I33" s="173"/>
      <c r="J33" s="172"/>
      <c r="K33" s="172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8" t="s">
        <v>44</v>
      </c>
      <c r="G34" s="41"/>
      <c r="H34" s="41"/>
      <c r="I34" s="179" t="s">
        <v>43</v>
      </c>
      <c r="J34" s="178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0" t="s">
        <v>47</v>
      </c>
      <c r="F35" s="181">
        <f>ROUND((SUM(BE103:BE110)+SUM(BE130:BE324)),0)</f>
        <v>0</v>
      </c>
      <c r="G35" s="41"/>
      <c r="H35" s="41"/>
      <c r="I35" s="182">
        <v>0.21</v>
      </c>
      <c r="J35" s="181">
        <f>ROUND(((SUM(BE103:BE110)+SUM(BE130:BE324))*I35),0)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0" t="s">
        <v>48</v>
      </c>
      <c r="F36" s="181">
        <f>ROUND((SUM(BF103:BF110)+SUM(BF130:BF324)),0)</f>
        <v>0</v>
      </c>
      <c r="G36" s="41"/>
      <c r="H36" s="41"/>
      <c r="I36" s="182">
        <v>0.15</v>
      </c>
      <c r="J36" s="181">
        <f>ROUND(((SUM(BF103:BF110)+SUM(BF130:BF324))*I36),0)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0" t="s">
        <v>49</v>
      </c>
      <c r="F37" s="181">
        <f>ROUND((SUM(BG103:BG110)+SUM(BG130:BG324)),0)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0" t="s">
        <v>50</v>
      </c>
      <c r="F38" s="181">
        <f>ROUND((SUM(BH103:BH110)+SUM(BH130:BH324)),0)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0" t="s">
        <v>51</v>
      </c>
      <c r="F39" s="181">
        <f>ROUND((SUM(BI103:BI110)+SUM(BI130:BI324)),0)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162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8"/>
      <c r="J41" s="189">
        <f>SUM(J32:J39)</f>
        <v>0</v>
      </c>
      <c r="K41" s="190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162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I43" s="154"/>
      <c r="L43" s="21"/>
    </row>
    <row r="44" spans="2:12" s="1" customFormat="1" ht="14.4" customHeight="1">
      <c r="B44" s="21"/>
      <c r="I44" s="154"/>
      <c r="L44" s="21"/>
    </row>
    <row r="45" spans="2:12" s="1" customFormat="1" ht="14.4" customHeight="1">
      <c r="B45" s="21"/>
      <c r="I45" s="154"/>
      <c r="L45" s="21"/>
    </row>
    <row r="46" spans="2:12" s="1" customFormat="1" ht="14.4" customHeight="1">
      <c r="B46" s="21"/>
      <c r="I46" s="154"/>
      <c r="L46" s="21"/>
    </row>
    <row r="47" spans="2:12" s="1" customFormat="1" ht="14.4" customHeight="1">
      <c r="B47" s="21"/>
      <c r="I47" s="154"/>
      <c r="L47" s="21"/>
    </row>
    <row r="48" spans="2:12" s="1" customFormat="1" ht="14.4" customHeight="1">
      <c r="B48" s="21"/>
      <c r="I48" s="154"/>
      <c r="L48" s="21"/>
    </row>
    <row r="49" spans="2:12" s="1" customFormat="1" ht="14.4" customHeight="1">
      <c r="B49" s="21"/>
      <c r="I49" s="154"/>
      <c r="L49" s="21"/>
    </row>
    <row r="50" spans="2:12" s="2" customFormat="1" ht="14.4" customHeight="1">
      <c r="B50" s="66"/>
      <c r="D50" s="191" t="s">
        <v>55</v>
      </c>
      <c r="E50" s="192"/>
      <c r="F50" s="192"/>
      <c r="G50" s="191" t="s">
        <v>56</v>
      </c>
      <c r="H50" s="192"/>
      <c r="I50" s="193"/>
      <c r="J50" s="192"/>
      <c r="K50" s="192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4" t="s">
        <v>57</v>
      </c>
      <c r="E61" s="195"/>
      <c r="F61" s="196" t="s">
        <v>58</v>
      </c>
      <c r="G61" s="194" t="s">
        <v>57</v>
      </c>
      <c r="H61" s="195"/>
      <c r="I61" s="197"/>
      <c r="J61" s="198" t="s">
        <v>58</v>
      </c>
      <c r="K61" s="195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1" t="s">
        <v>59</v>
      </c>
      <c r="E65" s="199"/>
      <c r="F65" s="199"/>
      <c r="G65" s="191" t="s">
        <v>60</v>
      </c>
      <c r="H65" s="199"/>
      <c r="I65" s="200"/>
      <c r="J65" s="199"/>
      <c r="K65" s="19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4" t="s">
        <v>57</v>
      </c>
      <c r="E76" s="195"/>
      <c r="F76" s="196" t="s">
        <v>58</v>
      </c>
      <c r="G76" s="194" t="s">
        <v>57</v>
      </c>
      <c r="H76" s="195"/>
      <c r="I76" s="197"/>
      <c r="J76" s="198" t="s">
        <v>58</v>
      </c>
      <c r="K76" s="195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108</v>
      </c>
      <c r="D82" s="43"/>
      <c r="E82" s="43"/>
      <c r="F82" s="43"/>
      <c r="G82" s="43"/>
      <c r="H82" s="43"/>
      <c r="I82" s="162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162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17</v>
      </c>
      <c r="D84" s="43"/>
      <c r="E84" s="43"/>
      <c r="F84" s="43"/>
      <c r="G84" s="43"/>
      <c r="H84" s="43"/>
      <c r="I84" s="162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7" t="str">
        <f>E7</f>
        <v>Revitalizace Staré Ponávky - část 1</v>
      </c>
      <c r="F85" s="33"/>
      <c r="G85" s="33"/>
      <c r="H85" s="33"/>
      <c r="I85" s="162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105</v>
      </c>
      <c r="D86" s="43"/>
      <c r="E86" s="43"/>
      <c r="F86" s="43"/>
      <c r="G86" s="43"/>
      <c r="H86" s="43"/>
      <c r="I86" s="162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177176-1.1 - SO 01 – Ponávka v km 0,048 – 0,399</v>
      </c>
      <c r="F87" s="43"/>
      <c r="G87" s="43"/>
      <c r="H87" s="43"/>
      <c r="I87" s="162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162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21</v>
      </c>
      <c r="D89" s="43"/>
      <c r="E89" s="43"/>
      <c r="F89" s="28" t="str">
        <f>F12</f>
        <v>Brno-Komárov</v>
      </c>
      <c r="G89" s="43"/>
      <c r="H89" s="43"/>
      <c r="I89" s="165" t="s">
        <v>23</v>
      </c>
      <c r="J89" s="82" t="str">
        <f>IF(J12="","",J12)</f>
        <v>25. 9. 2018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162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25</v>
      </c>
      <c r="D91" s="43"/>
      <c r="E91" s="43"/>
      <c r="F91" s="28" t="str">
        <f>E15</f>
        <v>Statutární město Brno</v>
      </c>
      <c r="G91" s="43"/>
      <c r="H91" s="43"/>
      <c r="I91" s="165" t="s">
        <v>32</v>
      </c>
      <c r="J91" s="37" t="str">
        <f>E21</f>
        <v>GEOtest, a.s.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30</v>
      </c>
      <c r="D92" s="43"/>
      <c r="E92" s="43"/>
      <c r="F92" s="28" t="str">
        <f>IF(E18="","",E18)</f>
        <v>Vyplň údaj</v>
      </c>
      <c r="G92" s="43"/>
      <c r="H92" s="43"/>
      <c r="I92" s="165" t="s">
        <v>37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162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8" t="s">
        <v>109</v>
      </c>
      <c r="D94" s="152"/>
      <c r="E94" s="152"/>
      <c r="F94" s="152"/>
      <c r="G94" s="152"/>
      <c r="H94" s="152"/>
      <c r="I94" s="209"/>
      <c r="J94" s="210" t="s">
        <v>110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162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11" t="s">
        <v>111</v>
      </c>
      <c r="D96" s="43"/>
      <c r="E96" s="43"/>
      <c r="F96" s="43"/>
      <c r="G96" s="43"/>
      <c r="H96" s="43"/>
      <c r="I96" s="162"/>
      <c r="J96" s="113">
        <f>J130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112</v>
      </c>
    </row>
    <row r="97" spans="1:31" s="9" customFormat="1" ht="24.95" customHeight="1">
      <c r="A97" s="9"/>
      <c r="B97" s="212"/>
      <c r="C97" s="213"/>
      <c r="D97" s="214" t="s">
        <v>113</v>
      </c>
      <c r="E97" s="215"/>
      <c r="F97" s="215"/>
      <c r="G97" s="215"/>
      <c r="H97" s="215"/>
      <c r="I97" s="216"/>
      <c r="J97" s="217">
        <f>J131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19"/>
      <c r="C98" s="220"/>
      <c r="D98" s="221" t="s">
        <v>114</v>
      </c>
      <c r="E98" s="222"/>
      <c r="F98" s="222"/>
      <c r="G98" s="222"/>
      <c r="H98" s="222"/>
      <c r="I98" s="223"/>
      <c r="J98" s="224">
        <f>J132</f>
        <v>0</v>
      </c>
      <c r="K98" s="220"/>
      <c r="L98" s="22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19"/>
      <c r="C99" s="220"/>
      <c r="D99" s="221" t="s">
        <v>115</v>
      </c>
      <c r="E99" s="222"/>
      <c r="F99" s="222"/>
      <c r="G99" s="222"/>
      <c r="H99" s="222"/>
      <c r="I99" s="223"/>
      <c r="J99" s="224">
        <f>J269</f>
        <v>0</v>
      </c>
      <c r="K99" s="220"/>
      <c r="L99" s="22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19"/>
      <c r="C100" s="220"/>
      <c r="D100" s="221" t="s">
        <v>116</v>
      </c>
      <c r="E100" s="222"/>
      <c r="F100" s="222"/>
      <c r="G100" s="222"/>
      <c r="H100" s="222"/>
      <c r="I100" s="223"/>
      <c r="J100" s="224">
        <f>J317</f>
        <v>0</v>
      </c>
      <c r="K100" s="220"/>
      <c r="L100" s="22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41"/>
      <c r="B101" s="42"/>
      <c r="C101" s="43"/>
      <c r="D101" s="43"/>
      <c r="E101" s="43"/>
      <c r="F101" s="43"/>
      <c r="G101" s="43"/>
      <c r="H101" s="43"/>
      <c r="I101" s="162"/>
      <c r="J101" s="43"/>
      <c r="K101" s="43"/>
      <c r="L101" s="66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31" s="2" customFormat="1" ht="6.95" customHeight="1">
      <c r="A102" s="41"/>
      <c r="B102" s="42"/>
      <c r="C102" s="43"/>
      <c r="D102" s="43"/>
      <c r="E102" s="43"/>
      <c r="F102" s="43"/>
      <c r="G102" s="43"/>
      <c r="H102" s="43"/>
      <c r="I102" s="162"/>
      <c r="J102" s="43"/>
      <c r="K102" s="43"/>
      <c r="L102" s="66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spans="1:31" s="2" customFormat="1" ht="29.25" customHeight="1">
      <c r="A103" s="41"/>
      <c r="B103" s="42"/>
      <c r="C103" s="211" t="s">
        <v>117</v>
      </c>
      <c r="D103" s="43"/>
      <c r="E103" s="43"/>
      <c r="F103" s="43"/>
      <c r="G103" s="43"/>
      <c r="H103" s="43"/>
      <c r="I103" s="162"/>
      <c r="J103" s="226">
        <f>ROUND(J104+J105+J106+J107+J108+J109,0)</f>
        <v>0</v>
      </c>
      <c r="K103" s="43"/>
      <c r="L103" s="66"/>
      <c r="N103" s="227" t="s">
        <v>46</v>
      </c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spans="1:65" s="2" customFormat="1" ht="18" customHeight="1">
      <c r="A104" s="41"/>
      <c r="B104" s="42"/>
      <c r="C104" s="43"/>
      <c r="D104" s="147" t="s">
        <v>118</v>
      </c>
      <c r="E104" s="140"/>
      <c r="F104" s="140"/>
      <c r="G104" s="43"/>
      <c r="H104" s="43"/>
      <c r="I104" s="162"/>
      <c r="J104" s="141">
        <v>0</v>
      </c>
      <c r="K104" s="43"/>
      <c r="L104" s="228"/>
      <c r="M104" s="229"/>
      <c r="N104" s="230" t="s">
        <v>47</v>
      </c>
      <c r="O104" s="229"/>
      <c r="P104" s="229"/>
      <c r="Q104" s="229"/>
      <c r="R104" s="229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31" t="s">
        <v>119</v>
      </c>
      <c r="AZ104" s="229"/>
      <c r="BA104" s="229"/>
      <c r="BB104" s="229"/>
      <c r="BC104" s="229"/>
      <c r="BD104" s="229"/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1" t="s">
        <v>8</v>
      </c>
      <c r="BK104" s="229"/>
      <c r="BL104" s="229"/>
      <c r="BM104" s="229"/>
    </row>
    <row r="105" spans="1:65" s="2" customFormat="1" ht="18" customHeight="1">
      <c r="A105" s="41"/>
      <c r="B105" s="42"/>
      <c r="C105" s="43"/>
      <c r="D105" s="147" t="s">
        <v>120</v>
      </c>
      <c r="E105" s="140"/>
      <c r="F105" s="140"/>
      <c r="G105" s="43"/>
      <c r="H105" s="43"/>
      <c r="I105" s="162"/>
      <c r="J105" s="141">
        <v>0</v>
      </c>
      <c r="K105" s="43"/>
      <c r="L105" s="228"/>
      <c r="M105" s="229"/>
      <c r="N105" s="230" t="s">
        <v>47</v>
      </c>
      <c r="O105" s="229"/>
      <c r="P105" s="229"/>
      <c r="Q105" s="229"/>
      <c r="R105" s="229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31" t="s">
        <v>119</v>
      </c>
      <c r="AZ105" s="229"/>
      <c r="BA105" s="229"/>
      <c r="BB105" s="229"/>
      <c r="BC105" s="229"/>
      <c r="BD105" s="229"/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1" t="s">
        <v>8</v>
      </c>
      <c r="BK105" s="229"/>
      <c r="BL105" s="229"/>
      <c r="BM105" s="229"/>
    </row>
    <row r="106" spans="1:65" s="2" customFormat="1" ht="18" customHeight="1">
      <c r="A106" s="41"/>
      <c r="B106" s="42"/>
      <c r="C106" s="43"/>
      <c r="D106" s="147" t="s">
        <v>121</v>
      </c>
      <c r="E106" s="140"/>
      <c r="F106" s="140"/>
      <c r="G106" s="43"/>
      <c r="H106" s="43"/>
      <c r="I106" s="162"/>
      <c r="J106" s="141">
        <v>0</v>
      </c>
      <c r="K106" s="43"/>
      <c r="L106" s="228"/>
      <c r="M106" s="229"/>
      <c r="N106" s="230" t="s">
        <v>47</v>
      </c>
      <c r="O106" s="229"/>
      <c r="P106" s="229"/>
      <c r="Q106" s="229"/>
      <c r="R106" s="229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31" t="s">
        <v>119</v>
      </c>
      <c r="AZ106" s="229"/>
      <c r="BA106" s="229"/>
      <c r="BB106" s="229"/>
      <c r="BC106" s="229"/>
      <c r="BD106" s="229"/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1" t="s">
        <v>8</v>
      </c>
      <c r="BK106" s="229"/>
      <c r="BL106" s="229"/>
      <c r="BM106" s="229"/>
    </row>
    <row r="107" spans="1:65" s="2" customFormat="1" ht="18" customHeight="1">
      <c r="A107" s="41"/>
      <c r="B107" s="42"/>
      <c r="C107" s="43"/>
      <c r="D107" s="147" t="s">
        <v>122</v>
      </c>
      <c r="E107" s="140"/>
      <c r="F107" s="140"/>
      <c r="G107" s="43"/>
      <c r="H107" s="43"/>
      <c r="I107" s="162"/>
      <c r="J107" s="141">
        <v>0</v>
      </c>
      <c r="K107" s="43"/>
      <c r="L107" s="228"/>
      <c r="M107" s="229"/>
      <c r="N107" s="230" t="s">
        <v>47</v>
      </c>
      <c r="O107" s="229"/>
      <c r="P107" s="229"/>
      <c r="Q107" s="229"/>
      <c r="R107" s="229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31" t="s">
        <v>119</v>
      </c>
      <c r="AZ107" s="229"/>
      <c r="BA107" s="229"/>
      <c r="BB107" s="229"/>
      <c r="BC107" s="229"/>
      <c r="BD107" s="229"/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1" t="s">
        <v>8</v>
      </c>
      <c r="BK107" s="229"/>
      <c r="BL107" s="229"/>
      <c r="BM107" s="229"/>
    </row>
    <row r="108" spans="1:65" s="2" customFormat="1" ht="18" customHeight="1">
      <c r="A108" s="41"/>
      <c r="B108" s="42"/>
      <c r="C108" s="43"/>
      <c r="D108" s="147" t="s">
        <v>123</v>
      </c>
      <c r="E108" s="140"/>
      <c r="F108" s="140"/>
      <c r="G108" s="43"/>
      <c r="H108" s="43"/>
      <c r="I108" s="162"/>
      <c r="J108" s="141">
        <v>0</v>
      </c>
      <c r="K108" s="43"/>
      <c r="L108" s="228"/>
      <c r="M108" s="229"/>
      <c r="N108" s="230" t="s">
        <v>47</v>
      </c>
      <c r="O108" s="229"/>
      <c r="P108" s="229"/>
      <c r="Q108" s="229"/>
      <c r="R108" s="229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29"/>
      <c r="AS108" s="229"/>
      <c r="AT108" s="229"/>
      <c r="AU108" s="229"/>
      <c r="AV108" s="229"/>
      <c r="AW108" s="229"/>
      <c r="AX108" s="229"/>
      <c r="AY108" s="231" t="s">
        <v>119</v>
      </c>
      <c r="AZ108" s="229"/>
      <c r="BA108" s="229"/>
      <c r="BB108" s="229"/>
      <c r="BC108" s="229"/>
      <c r="BD108" s="229"/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31" t="s">
        <v>8</v>
      </c>
      <c r="BK108" s="229"/>
      <c r="BL108" s="229"/>
      <c r="BM108" s="229"/>
    </row>
    <row r="109" spans="1:65" s="2" customFormat="1" ht="18" customHeight="1">
      <c r="A109" s="41"/>
      <c r="B109" s="42"/>
      <c r="C109" s="43"/>
      <c r="D109" s="140" t="s">
        <v>124</v>
      </c>
      <c r="E109" s="43"/>
      <c r="F109" s="43"/>
      <c r="G109" s="43"/>
      <c r="H109" s="43"/>
      <c r="I109" s="162"/>
      <c r="J109" s="141">
        <f>ROUND(J30*T109,0)</f>
        <v>0</v>
      </c>
      <c r="K109" s="43"/>
      <c r="L109" s="228"/>
      <c r="M109" s="229"/>
      <c r="N109" s="230" t="s">
        <v>47</v>
      </c>
      <c r="O109" s="229"/>
      <c r="P109" s="229"/>
      <c r="Q109" s="229"/>
      <c r="R109" s="229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229"/>
      <c r="AG109" s="229"/>
      <c r="AH109" s="229"/>
      <c r="AI109" s="229"/>
      <c r="AJ109" s="229"/>
      <c r="AK109" s="229"/>
      <c r="AL109" s="229"/>
      <c r="AM109" s="229"/>
      <c r="AN109" s="229"/>
      <c r="AO109" s="229"/>
      <c r="AP109" s="229"/>
      <c r="AQ109" s="229"/>
      <c r="AR109" s="229"/>
      <c r="AS109" s="229"/>
      <c r="AT109" s="229"/>
      <c r="AU109" s="229"/>
      <c r="AV109" s="229"/>
      <c r="AW109" s="229"/>
      <c r="AX109" s="229"/>
      <c r="AY109" s="231" t="s">
        <v>125</v>
      </c>
      <c r="AZ109" s="229"/>
      <c r="BA109" s="229"/>
      <c r="BB109" s="229"/>
      <c r="BC109" s="229"/>
      <c r="BD109" s="229"/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31" t="s">
        <v>8</v>
      </c>
      <c r="BK109" s="229"/>
      <c r="BL109" s="229"/>
      <c r="BM109" s="229"/>
    </row>
    <row r="110" spans="1:31" s="2" customFormat="1" ht="12">
      <c r="A110" s="41"/>
      <c r="B110" s="42"/>
      <c r="C110" s="43"/>
      <c r="D110" s="43"/>
      <c r="E110" s="43"/>
      <c r="F110" s="43"/>
      <c r="G110" s="43"/>
      <c r="H110" s="43"/>
      <c r="I110" s="162"/>
      <c r="J110" s="43"/>
      <c r="K110" s="43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spans="1:31" s="2" customFormat="1" ht="29.25" customHeight="1">
      <c r="A111" s="41"/>
      <c r="B111" s="42"/>
      <c r="C111" s="151" t="s">
        <v>103</v>
      </c>
      <c r="D111" s="152"/>
      <c r="E111" s="152"/>
      <c r="F111" s="152"/>
      <c r="G111" s="152"/>
      <c r="H111" s="152"/>
      <c r="I111" s="209"/>
      <c r="J111" s="153">
        <f>ROUND(J96+J103,0)</f>
        <v>0</v>
      </c>
      <c r="K111" s="152"/>
      <c r="L111" s="66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spans="1:31" s="2" customFormat="1" ht="6.95" customHeight="1">
      <c r="A112" s="41"/>
      <c r="B112" s="69"/>
      <c r="C112" s="70"/>
      <c r="D112" s="70"/>
      <c r="E112" s="70"/>
      <c r="F112" s="70"/>
      <c r="G112" s="70"/>
      <c r="H112" s="70"/>
      <c r="I112" s="203"/>
      <c r="J112" s="70"/>
      <c r="K112" s="70"/>
      <c r="L112" s="66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6" spans="1:31" s="2" customFormat="1" ht="6.95" customHeight="1">
      <c r="A116" s="41"/>
      <c r="B116" s="71"/>
      <c r="C116" s="72"/>
      <c r="D116" s="72"/>
      <c r="E116" s="72"/>
      <c r="F116" s="72"/>
      <c r="G116" s="72"/>
      <c r="H116" s="72"/>
      <c r="I116" s="206"/>
      <c r="J116" s="72"/>
      <c r="K116" s="72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24.95" customHeight="1">
      <c r="A117" s="41"/>
      <c r="B117" s="42"/>
      <c r="C117" s="24" t="s">
        <v>126</v>
      </c>
      <c r="D117" s="43"/>
      <c r="E117" s="43"/>
      <c r="F117" s="43"/>
      <c r="G117" s="43"/>
      <c r="H117" s="43"/>
      <c r="I117" s="162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6.95" customHeight="1">
      <c r="A118" s="41"/>
      <c r="B118" s="42"/>
      <c r="C118" s="43"/>
      <c r="D118" s="43"/>
      <c r="E118" s="43"/>
      <c r="F118" s="43"/>
      <c r="G118" s="43"/>
      <c r="H118" s="43"/>
      <c r="I118" s="162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12" customHeight="1">
      <c r="A119" s="41"/>
      <c r="B119" s="42"/>
      <c r="C119" s="33" t="s">
        <v>17</v>
      </c>
      <c r="D119" s="43"/>
      <c r="E119" s="43"/>
      <c r="F119" s="43"/>
      <c r="G119" s="43"/>
      <c r="H119" s="43"/>
      <c r="I119" s="162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6.5" customHeight="1">
      <c r="A120" s="41"/>
      <c r="B120" s="42"/>
      <c r="C120" s="43"/>
      <c r="D120" s="43"/>
      <c r="E120" s="207" t="str">
        <f>E7</f>
        <v>Revitalizace Staré Ponávky - část 1</v>
      </c>
      <c r="F120" s="33"/>
      <c r="G120" s="33"/>
      <c r="H120" s="33"/>
      <c r="I120" s="162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12" customHeight="1">
      <c r="A121" s="41"/>
      <c r="B121" s="42"/>
      <c r="C121" s="33" t="s">
        <v>105</v>
      </c>
      <c r="D121" s="43"/>
      <c r="E121" s="43"/>
      <c r="F121" s="43"/>
      <c r="G121" s="43"/>
      <c r="H121" s="43"/>
      <c r="I121" s="162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6.5" customHeight="1">
      <c r="A122" s="41"/>
      <c r="B122" s="42"/>
      <c r="C122" s="43"/>
      <c r="D122" s="43"/>
      <c r="E122" s="79" t="str">
        <f>E9</f>
        <v>177176-1.1 - SO 01 – Ponávka v km 0,048 – 0,399</v>
      </c>
      <c r="F122" s="43"/>
      <c r="G122" s="43"/>
      <c r="H122" s="43"/>
      <c r="I122" s="162"/>
      <c r="J122" s="43"/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162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2" customHeight="1">
      <c r="A124" s="41"/>
      <c r="B124" s="42"/>
      <c r="C124" s="33" t="s">
        <v>21</v>
      </c>
      <c r="D124" s="43"/>
      <c r="E124" s="43"/>
      <c r="F124" s="28" t="str">
        <f>F12</f>
        <v>Brno-Komárov</v>
      </c>
      <c r="G124" s="43"/>
      <c r="H124" s="43"/>
      <c r="I124" s="165" t="s">
        <v>23</v>
      </c>
      <c r="J124" s="82" t="str">
        <f>IF(J12="","",J12)</f>
        <v>25. 9. 2018</v>
      </c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6.95" customHeight="1">
      <c r="A125" s="41"/>
      <c r="B125" s="42"/>
      <c r="C125" s="43"/>
      <c r="D125" s="43"/>
      <c r="E125" s="43"/>
      <c r="F125" s="43"/>
      <c r="G125" s="43"/>
      <c r="H125" s="43"/>
      <c r="I125" s="162"/>
      <c r="J125" s="43"/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5.15" customHeight="1">
      <c r="A126" s="41"/>
      <c r="B126" s="42"/>
      <c r="C126" s="33" t="s">
        <v>25</v>
      </c>
      <c r="D126" s="43"/>
      <c r="E126" s="43"/>
      <c r="F126" s="28" t="str">
        <f>E15</f>
        <v>Statutární město Brno</v>
      </c>
      <c r="G126" s="43"/>
      <c r="H126" s="43"/>
      <c r="I126" s="165" t="s">
        <v>32</v>
      </c>
      <c r="J126" s="37" t="str">
        <f>E21</f>
        <v>GEOtest, a.s.</v>
      </c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2" customFormat="1" ht="15.15" customHeight="1">
      <c r="A127" s="41"/>
      <c r="B127" s="42"/>
      <c r="C127" s="33" t="s">
        <v>30</v>
      </c>
      <c r="D127" s="43"/>
      <c r="E127" s="43"/>
      <c r="F127" s="28" t="str">
        <f>IF(E18="","",E18)</f>
        <v>Vyplň údaj</v>
      </c>
      <c r="G127" s="43"/>
      <c r="H127" s="43"/>
      <c r="I127" s="165" t="s">
        <v>37</v>
      </c>
      <c r="J127" s="37" t="str">
        <f>E24</f>
        <v xml:space="preserve"> </v>
      </c>
      <c r="K127" s="43"/>
      <c r="L127" s="66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spans="1:31" s="2" customFormat="1" ht="10.3" customHeight="1">
      <c r="A128" s="41"/>
      <c r="B128" s="42"/>
      <c r="C128" s="43"/>
      <c r="D128" s="43"/>
      <c r="E128" s="43"/>
      <c r="F128" s="43"/>
      <c r="G128" s="43"/>
      <c r="H128" s="43"/>
      <c r="I128" s="162"/>
      <c r="J128" s="43"/>
      <c r="K128" s="43"/>
      <c r="L128" s="66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spans="1:31" s="11" customFormat="1" ht="29.25" customHeight="1">
      <c r="A129" s="233"/>
      <c r="B129" s="234"/>
      <c r="C129" s="235" t="s">
        <v>127</v>
      </c>
      <c r="D129" s="236" t="s">
        <v>67</v>
      </c>
      <c r="E129" s="236" t="s">
        <v>63</v>
      </c>
      <c r="F129" s="236" t="s">
        <v>64</v>
      </c>
      <c r="G129" s="236" t="s">
        <v>128</v>
      </c>
      <c r="H129" s="236" t="s">
        <v>129</v>
      </c>
      <c r="I129" s="237" t="s">
        <v>130</v>
      </c>
      <c r="J129" s="236" t="s">
        <v>110</v>
      </c>
      <c r="K129" s="238" t="s">
        <v>131</v>
      </c>
      <c r="L129" s="239"/>
      <c r="M129" s="103" t="s">
        <v>1</v>
      </c>
      <c r="N129" s="104" t="s">
        <v>46</v>
      </c>
      <c r="O129" s="104" t="s">
        <v>132</v>
      </c>
      <c r="P129" s="104" t="s">
        <v>133</v>
      </c>
      <c r="Q129" s="104" t="s">
        <v>134</v>
      </c>
      <c r="R129" s="104" t="s">
        <v>135</v>
      </c>
      <c r="S129" s="104" t="s">
        <v>136</v>
      </c>
      <c r="T129" s="105" t="s">
        <v>137</v>
      </c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</row>
    <row r="130" spans="1:63" s="2" customFormat="1" ht="22.8" customHeight="1">
      <c r="A130" s="41"/>
      <c r="B130" s="42"/>
      <c r="C130" s="110" t="s">
        <v>138</v>
      </c>
      <c r="D130" s="43"/>
      <c r="E130" s="43"/>
      <c r="F130" s="43"/>
      <c r="G130" s="43"/>
      <c r="H130" s="43"/>
      <c r="I130" s="162"/>
      <c r="J130" s="240">
        <f>BK130</f>
        <v>0</v>
      </c>
      <c r="K130" s="43"/>
      <c r="L130" s="44"/>
      <c r="M130" s="106"/>
      <c r="N130" s="241"/>
      <c r="O130" s="107"/>
      <c r="P130" s="242">
        <f>P131</f>
        <v>0</v>
      </c>
      <c r="Q130" s="107"/>
      <c r="R130" s="242">
        <f>R131</f>
        <v>2621.707681</v>
      </c>
      <c r="S130" s="107"/>
      <c r="T130" s="243">
        <f>T131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18" t="s">
        <v>81</v>
      </c>
      <c r="AU130" s="18" t="s">
        <v>112</v>
      </c>
      <c r="BK130" s="244">
        <f>BK131</f>
        <v>0</v>
      </c>
    </row>
    <row r="131" spans="1:63" s="12" customFormat="1" ht="25.9" customHeight="1">
      <c r="A131" s="12"/>
      <c r="B131" s="245"/>
      <c r="C131" s="246"/>
      <c r="D131" s="247" t="s">
        <v>81</v>
      </c>
      <c r="E131" s="248" t="s">
        <v>139</v>
      </c>
      <c r="F131" s="248" t="s">
        <v>140</v>
      </c>
      <c r="G131" s="246"/>
      <c r="H131" s="246"/>
      <c r="I131" s="249"/>
      <c r="J131" s="250">
        <f>BK131</f>
        <v>0</v>
      </c>
      <c r="K131" s="246"/>
      <c r="L131" s="251"/>
      <c r="M131" s="252"/>
      <c r="N131" s="253"/>
      <c r="O131" s="253"/>
      <c r="P131" s="254">
        <f>P132+P269+P317</f>
        <v>0</v>
      </c>
      <c r="Q131" s="253"/>
      <c r="R131" s="254">
        <f>R132+R269+R317</f>
        <v>2621.707681</v>
      </c>
      <c r="S131" s="253"/>
      <c r="T131" s="255">
        <f>T132+T269+T317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56" t="s">
        <v>8</v>
      </c>
      <c r="AT131" s="257" t="s">
        <v>81</v>
      </c>
      <c r="AU131" s="257" t="s">
        <v>82</v>
      </c>
      <c r="AY131" s="256" t="s">
        <v>141</v>
      </c>
      <c r="BK131" s="258">
        <f>BK132+BK269+BK317</f>
        <v>0</v>
      </c>
    </row>
    <row r="132" spans="1:63" s="12" customFormat="1" ht="22.8" customHeight="1">
      <c r="A132" s="12"/>
      <c r="B132" s="245"/>
      <c r="C132" s="246"/>
      <c r="D132" s="247" t="s">
        <v>81</v>
      </c>
      <c r="E132" s="259" t="s">
        <v>8</v>
      </c>
      <c r="F132" s="259" t="s">
        <v>142</v>
      </c>
      <c r="G132" s="246"/>
      <c r="H132" s="246"/>
      <c r="I132" s="249"/>
      <c r="J132" s="260">
        <f>BK132</f>
        <v>0</v>
      </c>
      <c r="K132" s="246"/>
      <c r="L132" s="251"/>
      <c r="M132" s="252"/>
      <c r="N132" s="253"/>
      <c r="O132" s="253"/>
      <c r="P132" s="254">
        <f>SUM(P133:P268)</f>
        <v>0</v>
      </c>
      <c r="Q132" s="253"/>
      <c r="R132" s="254">
        <f>SUM(R133:R268)</f>
        <v>5.842920000000001</v>
      </c>
      <c r="S132" s="253"/>
      <c r="T132" s="255">
        <f>SUM(T133:T268)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56" t="s">
        <v>8</v>
      </c>
      <c r="AT132" s="257" t="s">
        <v>81</v>
      </c>
      <c r="AU132" s="257" t="s">
        <v>8</v>
      </c>
      <c r="AY132" s="256" t="s">
        <v>141</v>
      </c>
      <c r="BK132" s="258">
        <f>SUM(BK133:BK268)</f>
        <v>0</v>
      </c>
    </row>
    <row r="133" spans="1:65" s="2" customFormat="1" ht="16.5" customHeight="1">
      <c r="A133" s="41"/>
      <c r="B133" s="42"/>
      <c r="C133" s="261" t="s">
        <v>8</v>
      </c>
      <c r="D133" s="261" t="s">
        <v>143</v>
      </c>
      <c r="E133" s="262" t="s">
        <v>144</v>
      </c>
      <c r="F133" s="263" t="s">
        <v>145</v>
      </c>
      <c r="G133" s="264" t="s">
        <v>146</v>
      </c>
      <c r="H133" s="265">
        <v>13.27</v>
      </c>
      <c r="I133" s="266"/>
      <c r="J133" s="265">
        <f>ROUND(I133*H133,0)</f>
        <v>0</v>
      </c>
      <c r="K133" s="263" t="s">
        <v>1</v>
      </c>
      <c r="L133" s="44"/>
      <c r="M133" s="267" t="s">
        <v>1</v>
      </c>
      <c r="N133" s="268" t="s">
        <v>47</v>
      </c>
      <c r="O133" s="94"/>
      <c r="P133" s="269">
        <f>O133*H133</f>
        <v>0</v>
      </c>
      <c r="Q133" s="269">
        <v>0</v>
      </c>
      <c r="R133" s="269">
        <f>Q133*H133</f>
        <v>0</v>
      </c>
      <c r="S133" s="269">
        <v>0</v>
      </c>
      <c r="T133" s="27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71" t="s">
        <v>147</v>
      </c>
      <c r="AT133" s="271" t="s">
        <v>143</v>
      </c>
      <c r="AU133" s="271" t="s">
        <v>91</v>
      </c>
      <c r="AY133" s="18" t="s">
        <v>141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8" t="s">
        <v>8</v>
      </c>
      <c r="BK133" s="146">
        <f>ROUND(I133*H133,0)</f>
        <v>0</v>
      </c>
      <c r="BL133" s="18" t="s">
        <v>147</v>
      </c>
      <c r="BM133" s="271" t="s">
        <v>148</v>
      </c>
    </row>
    <row r="134" spans="1:47" s="2" customFormat="1" ht="12">
      <c r="A134" s="41"/>
      <c r="B134" s="42"/>
      <c r="C134" s="43"/>
      <c r="D134" s="272" t="s">
        <v>149</v>
      </c>
      <c r="E134" s="43"/>
      <c r="F134" s="273" t="s">
        <v>145</v>
      </c>
      <c r="G134" s="43"/>
      <c r="H134" s="43"/>
      <c r="I134" s="162"/>
      <c r="J134" s="43"/>
      <c r="K134" s="43"/>
      <c r="L134" s="44"/>
      <c r="M134" s="274"/>
      <c r="N134" s="275"/>
      <c r="O134" s="94"/>
      <c r="P134" s="94"/>
      <c r="Q134" s="94"/>
      <c r="R134" s="94"/>
      <c r="S134" s="94"/>
      <c r="T134" s="95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8" t="s">
        <v>149</v>
      </c>
      <c r="AU134" s="18" t="s">
        <v>91</v>
      </c>
    </row>
    <row r="135" spans="1:47" s="2" customFormat="1" ht="12">
      <c r="A135" s="41"/>
      <c r="B135" s="42"/>
      <c r="C135" s="43"/>
      <c r="D135" s="272" t="s">
        <v>150</v>
      </c>
      <c r="E135" s="43"/>
      <c r="F135" s="276" t="s">
        <v>151</v>
      </c>
      <c r="G135" s="43"/>
      <c r="H135" s="43"/>
      <c r="I135" s="162"/>
      <c r="J135" s="43"/>
      <c r="K135" s="43"/>
      <c r="L135" s="44"/>
      <c r="M135" s="274"/>
      <c r="N135" s="275"/>
      <c r="O135" s="94"/>
      <c r="P135" s="94"/>
      <c r="Q135" s="94"/>
      <c r="R135" s="94"/>
      <c r="S135" s="94"/>
      <c r="T135" s="95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18" t="s">
        <v>150</v>
      </c>
      <c r="AU135" s="18" t="s">
        <v>91</v>
      </c>
    </row>
    <row r="136" spans="1:47" s="2" customFormat="1" ht="12">
      <c r="A136" s="41"/>
      <c r="B136" s="42"/>
      <c r="C136" s="43"/>
      <c r="D136" s="272" t="s">
        <v>152</v>
      </c>
      <c r="E136" s="43"/>
      <c r="F136" s="276" t="s">
        <v>153</v>
      </c>
      <c r="G136" s="43"/>
      <c r="H136" s="43"/>
      <c r="I136" s="162"/>
      <c r="J136" s="43"/>
      <c r="K136" s="43"/>
      <c r="L136" s="44"/>
      <c r="M136" s="274"/>
      <c r="N136" s="275"/>
      <c r="O136" s="94"/>
      <c r="P136" s="94"/>
      <c r="Q136" s="94"/>
      <c r="R136" s="94"/>
      <c r="S136" s="94"/>
      <c r="T136" s="95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152</v>
      </c>
      <c r="AU136" s="18" t="s">
        <v>91</v>
      </c>
    </row>
    <row r="137" spans="1:51" s="13" customFormat="1" ht="12">
      <c r="A137" s="13"/>
      <c r="B137" s="277"/>
      <c r="C137" s="278"/>
      <c r="D137" s="272" t="s">
        <v>154</v>
      </c>
      <c r="E137" s="279" t="s">
        <v>1</v>
      </c>
      <c r="F137" s="280" t="s">
        <v>155</v>
      </c>
      <c r="G137" s="278"/>
      <c r="H137" s="281">
        <v>13.27</v>
      </c>
      <c r="I137" s="282"/>
      <c r="J137" s="278"/>
      <c r="K137" s="278"/>
      <c r="L137" s="283"/>
      <c r="M137" s="284"/>
      <c r="N137" s="285"/>
      <c r="O137" s="285"/>
      <c r="P137" s="285"/>
      <c r="Q137" s="285"/>
      <c r="R137" s="285"/>
      <c r="S137" s="285"/>
      <c r="T137" s="28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87" t="s">
        <v>154</v>
      </c>
      <c r="AU137" s="287" t="s">
        <v>91</v>
      </c>
      <c r="AV137" s="13" t="s">
        <v>91</v>
      </c>
      <c r="AW137" s="13" t="s">
        <v>36</v>
      </c>
      <c r="AX137" s="13" t="s">
        <v>8</v>
      </c>
      <c r="AY137" s="287" t="s">
        <v>141</v>
      </c>
    </row>
    <row r="138" spans="1:65" s="2" customFormat="1" ht="16.5" customHeight="1">
      <c r="A138" s="41"/>
      <c r="B138" s="42"/>
      <c r="C138" s="261" t="s">
        <v>91</v>
      </c>
      <c r="D138" s="261" t="s">
        <v>143</v>
      </c>
      <c r="E138" s="262" t="s">
        <v>156</v>
      </c>
      <c r="F138" s="263" t="s">
        <v>157</v>
      </c>
      <c r="G138" s="264" t="s">
        <v>158</v>
      </c>
      <c r="H138" s="265">
        <v>0.49</v>
      </c>
      <c r="I138" s="266"/>
      <c r="J138" s="265">
        <f>ROUND(I138*H138,0)</f>
        <v>0</v>
      </c>
      <c r="K138" s="263" t="s">
        <v>159</v>
      </c>
      <c r="L138" s="44"/>
      <c r="M138" s="267" t="s">
        <v>1</v>
      </c>
      <c r="N138" s="268" t="s">
        <v>47</v>
      </c>
      <c r="O138" s="94"/>
      <c r="P138" s="269">
        <f>O138*H138</f>
        <v>0</v>
      </c>
      <c r="Q138" s="269">
        <v>0</v>
      </c>
      <c r="R138" s="269">
        <f>Q138*H138</f>
        <v>0</v>
      </c>
      <c r="S138" s="269">
        <v>0</v>
      </c>
      <c r="T138" s="270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71" t="s">
        <v>147</v>
      </c>
      <c r="AT138" s="271" t="s">
        <v>143</v>
      </c>
      <c r="AU138" s="271" t="s">
        <v>91</v>
      </c>
      <c r="AY138" s="18" t="s">
        <v>141</v>
      </c>
      <c r="BE138" s="146">
        <f>IF(N138="základní",J138,0)</f>
        <v>0</v>
      </c>
      <c r="BF138" s="146">
        <f>IF(N138="snížená",J138,0)</f>
        <v>0</v>
      </c>
      <c r="BG138" s="146">
        <f>IF(N138="zákl. přenesená",J138,0)</f>
        <v>0</v>
      </c>
      <c r="BH138" s="146">
        <f>IF(N138="sníž. přenesená",J138,0)</f>
        <v>0</v>
      </c>
      <c r="BI138" s="146">
        <f>IF(N138="nulová",J138,0)</f>
        <v>0</v>
      </c>
      <c r="BJ138" s="18" t="s">
        <v>8</v>
      </c>
      <c r="BK138" s="146">
        <f>ROUND(I138*H138,0)</f>
        <v>0</v>
      </c>
      <c r="BL138" s="18" t="s">
        <v>147</v>
      </c>
      <c r="BM138" s="271" t="s">
        <v>160</v>
      </c>
    </row>
    <row r="139" spans="1:47" s="2" customFormat="1" ht="12">
      <c r="A139" s="41"/>
      <c r="B139" s="42"/>
      <c r="C139" s="43"/>
      <c r="D139" s="272" t="s">
        <v>149</v>
      </c>
      <c r="E139" s="43"/>
      <c r="F139" s="273" t="s">
        <v>161</v>
      </c>
      <c r="G139" s="43"/>
      <c r="H139" s="43"/>
      <c r="I139" s="162"/>
      <c r="J139" s="43"/>
      <c r="K139" s="43"/>
      <c r="L139" s="44"/>
      <c r="M139" s="274"/>
      <c r="N139" s="275"/>
      <c r="O139" s="94"/>
      <c r="P139" s="94"/>
      <c r="Q139" s="94"/>
      <c r="R139" s="94"/>
      <c r="S139" s="94"/>
      <c r="T139" s="95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18" t="s">
        <v>149</v>
      </c>
      <c r="AU139" s="18" t="s">
        <v>91</v>
      </c>
    </row>
    <row r="140" spans="1:47" s="2" customFormat="1" ht="12">
      <c r="A140" s="41"/>
      <c r="B140" s="42"/>
      <c r="C140" s="43"/>
      <c r="D140" s="272" t="s">
        <v>150</v>
      </c>
      <c r="E140" s="43"/>
      <c r="F140" s="276" t="s">
        <v>162</v>
      </c>
      <c r="G140" s="43"/>
      <c r="H140" s="43"/>
      <c r="I140" s="162"/>
      <c r="J140" s="43"/>
      <c r="K140" s="43"/>
      <c r="L140" s="44"/>
      <c r="M140" s="274"/>
      <c r="N140" s="275"/>
      <c r="O140" s="94"/>
      <c r="P140" s="94"/>
      <c r="Q140" s="94"/>
      <c r="R140" s="94"/>
      <c r="S140" s="94"/>
      <c r="T140" s="95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8" t="s">
        <v>150</v>
      </c>
      <c r="AU140" s="18" t="s">
        <v>91</v>
      </c>
    </row>
    <row r="141" spans="1:51" s="13" customFormat="1" ht="12">
      <c r="A141" s="13"/>
      <c r="B141" s="277"/>
      <c r="C141" s="278"/>
      <c r="D141" s="272" t="s">
        <v>154</v>
      </c>
      <c r="E141" s="279" t="s">
        <v>1</v>
      </c>
      <c r="F141" s="280" t="s">
        <v>163</v>
      </c>
      <c r="G141" s="278"/>
      <c r="H141" s="281">
        <v>0.49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87" t="s">
        <v>154</v>
      </c>
      <c r="AU141" s="287" t="s">
        <v>91</v>
      </c>
      <c r="AV141" s="13" t="s">
        <v>91</v>
      </c>
      <c r="AW141" s="13" t="s">
        <v>36</v>
      </c>
      <c r="AX141" s="13" t="s">
        <v>8</v>
      </c>
      <c r="AY141" s="287" t="s">
        <v>141</v>
      </c>
    </row>
    <row r="142" spans="1:65" s="2" customFormat="1" ht="33" customHeight="1">
      <c r="A142" s="41"/>
      <c r="B142" s="42"/>
      <c r="C142" s="261" t="s">
        <v>164</v>
      </c>
      <c r="D142" s="261" t="s">
        <v>143</v>
      </c>
      <c r="E142" s="262" t="s">
        <v>165</v>
      </c>
      <c r="F142" s="263" t="s">
        <v>166</v>
      </c>
      <c r="G142" s="264" t="s">
        <v>158</v>
      </c>
      <c r="H142" s="265">
        <v>2281.5</v>
      </c>
      <c r="I142" s="266"/>
      <c r="J142" s="265">
        <f>ROUND(I142*H142,0)</f>
        <v>0</v>
      </c>
      <c r="K142" s="263" t="s">
        <v>159</v>
      </c>
      <c r="L142" s="44"/>
      <c r="M142" s="267" t="s">
        <v>1</v>
      </c>
      <c r="N142" s="268" t="s">
        <v>47</v>
      </c>
      <c r="O142" s="94"/>
      <c r="P142" s="269">
        <f>O142*H142</f>
        <v>0</v>
      </c>
      <c r="Q142" s="269">
        <v>0</v>
      </c>
      <c r="R142" s="269">
        <f>Q142*H142</f>
        <v>0</v>
      </c>
      <c r="S142" s="269">
        <v>0</v>
      </c>
      <c r="T142" s="270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71" t="s">
        <v>147</v>
      </c>
      <c r="AT142" s="271" t="s">
        <v>143</v>
      </c>
      <c r="AU142" s="271" t="s">
        <v>91</v>
      </c>
      <c r="AY142" s="18" t="s">
        <v>141</v>
      </c>
      <c r="BE142" s="146">
        <f>IF(N142="základní",J142,0)</f>
        <v>0</v>
      </c>
      <c r="BF142" s="146">
        <f>IF(N142="snížená",J142,0)</f>
        <v>0</v>
      </c>
      <c r="BG142" s="146">
        <f>IF(N142="zákl. přenesená",J142,0)</f>
        <v>0</v>
      </c>
      <c r="BH142" s="146">
        <f>IF(N142="sníž. přenesená",J142,0)</f>
        <v>0</v>
      </c>
      <c r="BI142" s="146">
        <f>IF(N142="nulová",J142,0)</f>
        <v>0</v>
      </c>
      <c r="BJ142" s="18" t="s">
        <v>8</v>
      </c>
      <c r="BK142" s="146">
        <f>ROUND(I142*H142,0)</f>
        <v>0</v>
      </c>
      <c r="BL142" s="18" t="s">
        <v>147</v>
      </c>
      <c r="BM142" s="271" t="s">
        <v>167</v>
      </c>
    </row>
    <row r="143" spans="1:47" s="2" customFormat="1" ht="12">
      <c r="A143" s="41"/>
      <c r="B143" s="42"/>
      <c r="C143" s="43"/>
      <c r="D143" s="272" t="s">
        <v>149</v>
      </c>
      <c r="E143" s="43"/>
      <c r="F143" s="273" t="s">
        <v>168</v>
      </c>
      <c r="G143" s="43"/>
      <c r="H143" s="43"/>
      <c r="I143" s="162"/>
      <c r="J143" s="43"/>
      <c r="K143" s="43"/>
      <c r="L143" s="44"/>
      <c r="M143" s="274"/>
      <c r="N143" s="275"/>
      <c r="O143" s="94"/>
      <c r="P143" s="94"/>
      <c r="Q143" s="94"/>
      <c r="R143" s="94"/>
      <c r="S143" s="94"/>
      <c r="T143" s="95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18" t="s">
        <v>149</v>
      </c>
      <c r="AU143" s="18" t="s">
        <v>91</v>
      </c>
    </row>
    <row r="144" spans="1:47" s="2" customFormat="1" ht="12">
      <c r="A144" s="41"/>
      <c r="B144" s="42"/>
      <c r="C144" s="43"/>
      <c r="D144" s="272" t="s">
        <v>150</v>
      </c>
      <c r="E144" s="43"/>
      <c r="F144" s="276" t="s">
        <v>169</v>
      </c>
      <c r="G144" s="43"/>
      <c r="H144" s="43"/>
      <c r="I144" s="162"/>
      <c r="J144" s="43"/>
      <c r="K144" s="43"/>
      <c r="L144" s="44"/>
      <c r="M144" s="274"/>
      <c r="N144" s="275"/>
      <c r="O144" s="94"/>
      <c r="P144" s="94"/>
      <c r="Q144" s="94"/>
      <c r="R144" s="94"/>
      <c r="S144" s="94"/>
      <c r="T144" s="95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8" t="s">
        <v>150</v>
      </c>
      <c r="AU144" s="18" t="s">
        <v>91</v>
      </c>
    </row>
    <row r="145" spans="1:51" s="13" customFormat="1" ht="12">
      <c r="A145" s="13"/>
      <c r="B145" s="277"/>
      <c r="C145" s="278"/>
      <c r="D145" s="272" t="s">
        <v>154</v>
      </c>
      <c r="E145" s="279" t="s">
        <v>1</v>
      </c>
      <c r="F145" s="280" t="s">
        <v>170</v>
      </c>
      <c r="G145" s="278"/>
      <c r="H145" s="281">
        <v>2281.5</v>
      </c>
      <c r="I145" s="282"/>
      <c r="J145" s="278"/>
      <c r="K145" s="278"/>
      <c r="L145" s="283"/>
      <c r="M145" s="284"/>
      <c r="N145" s="285"/>
      <c r="O145" s="285"/>
      <c r="P145" s="285"/>
      <c r="Q145" s="285"/>
      <c r="R145" s="285"/>
      <c r="S145" s="285"/>
      <c r="T145" s="28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87" t="s">
        <v>154</v>
      </c>
      <c r="AU145" s="287" t="s">
        <v>91</v>
      </c>
      <c r="AV145" s="13" t="s">
        <v>91</v>
      </c>
      <c r="AW145" s="13" t="s">
        <v>36</v>
      </c>
      <c r="AX145" s="13" t="s">
        <v>8</v>
      </c>
      <c r="AY145" s="287" t="s">
        <v>141</v>
      </c>
    </row>
    <row r="146" spans="1:65" s="2" customFormat="1" ht="16.5" customHeight="1">
      <c r="A146" s="41"/>
      <c r="B146" s="42"/>
      <c r="C146" s="261" t="s">
        <v>147</v>
      </c>
      <c r="D146" s="261" t="s">
        <v>143</v>
      </c>
      <c r="E146" s="262" t="s">
        <v>171</v>
      </c>
      <c r="F146" s="263" t="s">
        <v>172</v>
      </c>
      <c r="G146" s="264" t="s">
        <v>173</v>
      </c>
      <c r="H146" s="265">
        <v>11.41</v>
      </c>
      <c r="I146" s="266"/>
      <c r="J146" s="265">
        <f>ROUND(I146*H146,0)</f>
        <v>0</v>
      </c>
      <c r="K146" s="263" t="s">
        <v>159</v>
      </c>
      <c r="L146" s="44"/>
      <c r="M146" s="267" t="s">
        <v>1</v>
      </c>
      <c r="N146" s="268" t="s">
        <v>47</v>
      </c>
      <c r="O146" s="94"/>
      <c r="P146" s="269">
        <f>O146*H146</f>
        <v>0</v>
      </c>
      <c r="Q146" s="269">
        <v>0</v>
      </c>
      <c r="R146" s="269">
        <f>Q146*H146</f>
        <v>0</v>
      </c>
      <c r="S146" s="269">
        <v>0</v>
      </c>
      <c r="T146" s="27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71" t="s">
        <v>147</v>
      </c>
      <c r="AT146" s="271" t="s">
        <v>143</v>
      </c>
      <c r="AU146" s="271" t="s">
        <v>91</v>
      </c>
      <c r="AY146" s="18" t="s">
        <v>141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8</v>
      </c>
      <c r="BK146" s="146">
        <f>ROUND(I146*H146,0)</f>
        <v>0</v>
      </c>
      <c r="BL146" s="18" t="s">
        <v>147</v>
      </c>
      <c r="BM146" s="271" t="s">
        <v>174</v>
      </c>
    </row>
    <row r="147" spans="1:47" s="2" customFormat="1" ht="12">
      <c r="A147" s="41"/>
      <c r="B147" s="42"/>
      <c r="C147" s="43"/>
      <c r="D147" s="272" t="s">
        <v>149</v>
      </c>
      <c r="E147" s="43"/>
      <c r="F147" s="273" t="s">
        <v>175</v>
      </c>
      <c r="G147" s="43"/>
      <c r="H147" s="43"/>
      <c r="I147" s="162"/>
      <c r="J147" s="43"/>
      <c r="K147" s="43"/>
      <c r="L147" s="44"/>
      <c r="M147" s="274"/>
      <c r="N147" s="275"/>
      <c r="O147" s="94"/>
      <c r="P147" s="94"/>
      <c r="Q147" s="94"/>
      <c r="R147" s="94"/>
      <c r="S147" s="94"/>
      <c r="T147" s="95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149</v>
      </c>
      <c r="AU147" s="18" t="s">
        <v>91</v>
      </c>
    </row>
    <row r="148" spans="1:47" s="2" customFormat="1" ht="12">
      <c r="A148" s="41"/>
      <c r="B148" s="42"/>
      <c r="C148" s="43"/>
      <c r="D148" s="272" t="s">
        <v>150</v>
      </c>
      <c r="E148" s="43"/>
      <c r="F148" s="276" t="s">
        <v>176</v>
      </c>
      <c r="G148" s="43"/>
      <c r="H148" s="43"/>
      <c r="I148" s="162"/>
      <c r="J148" s="43"/>
      <c r="K148" s="43"/>
      <c r="L148" s="44"/>
      <c r="M148" s="274"/>
      <c r="N148" s="275"/>
      <c r="O148" s="94"/>
      <c r="P148" s="94"/>
      <c r="Q148" s="94"/>
      <c r="R148" s="94"/>
      <c r="S148" s="94"/>
      <c r="T148" s="95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18" t="s">
        <v>150</v>
      </c>
      <c r="AU148" s="18" t="s">
        <v>91</v>
      </c>
    </row>
    <row r="149" spans="1:51" s="13" customFormat="1" ht="12">
      <c r="A149" s="13"/>
      <c r="B149" s="277"/>
      <c r="C149" s="278"/>
      <c r="D149" s="272" t="s">
        <v>154</v>
      </c>
      <c r="E149" s="279" t="s">
        <v>1</v>
      </c>
      <c r="F149" s="280" t="s">
        <v>177</v>
      </c>
      <c r="G149" s="278"/>
      <c r="H149" s="281">
        <v>11.41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87" t="s">
        <v>154</v>
      </c>
      <c r="AU149" s="287" t="s">
        <v>91</v>
      </c>
      <c r="AV149" s="13" t="s">
        <v>91</v>
      </c>
      <c r="AW149" s="13" t="s">
        <v>36</v>
      </c>
      <c r="AX149" s="13" t="s">
        <v>8</v>
      </c>
      <c r="AY149" s="287" t="s">
        <v>141</v>
      </c>
    </row>
    <row r="150" spans="1:65" s="2" customFormat="1" ht="21.75" customHeight="1">
      <c r="A150" s="41"/>
      <c r="B150" s="42"/>
      <c r="C150" s="261" t="s">
        <v>178</v>
      </c>
      <c r="D150" s="261" t="s">
        <v>143</v>
      </c>
      <c r="E150" s="262" t="s">
        <v>179</v>
      </c>
      <c r="F150" s="263" t="s">
        <v>180</v>
      </c>
      <c r="G150" s="264" t="s">
        <v>181</v>
      </c>
      <c r="H150" s="265">
        <v>1</v>
      </c>
      <c r="I150" s="266"/>
      <c r="J150" s="265">
        <f>ROUND(I150*H150,0)</f>
        <v>0</v>
      </c>
      <c r="K150" s="263" t="s">
        <v>1</v>
      </c>
      <c r="L150" s="44"/>
      <c r="M150" s="267" t="s">
        <v>1</v>
      </c>
      <c r="N150" s="268" t="s">
        <v>47</v>
      </c>
      <c r="O150" s="94"/>
      <c r="P150" s="269">
        <f>O150*H150</f>
        <v>0</v>
      </c>
      <c r="Q150" s="269">
        <v>0</v>
      </c>
      <c r="R150" s="269">
        <f>Q150*H150</f>
        <v>0</v>
      </c>
      <c r="S150" s="269">
        <v>0</v>
      </c>
      <c r="T150" s="27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71" t="s">
        <v>147</v>
      </c>
      <c r="AT150" s="271" t="s">
        <v>143</v>
      </c>
      <c r="AU150" s="271" t="s">
        <v>91</v>
      </c>
      <c r="AY150" s="18" t="s">
        <v>141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8</v>
      </c>
      <c r="BK150" s="146">
        <f>ROUND(I150*H150,0)</f>
        <v>0</v>
      </c>
      <c r="BL150" s="18" t="s">
        <v>147</v>
      </c>
      <c r="BM150" s="271" t="s">
        <v>182</v>
      </c>
    </row>
    <row r="151" spans="1:47" s="2" customFormat="1" ht="12">
      <c r="A151" s="41"/>
      <c r="B151" s="42"/>
      <c r="C151" s="43"/>
      <c r="D151" s="272" t="s">
        <v>149</v>
      </c>
      <c r="E151" s="43"/>
      <c r="F151" s="273" t="s">
        <v>180</v>
      </c>
      <c r="G151" s="43"/>
      <c r="H151" s="43"/>
      <c r="I151" s="162"/>
      <c r="J151" s="43"/>
      <c r="K151" s="43"/>
      <c r="L151" s="44"/>
      <c r="M151" s="274"/>
      <c r="N151" s="275"/>
      <c r="O151" s="94"/>
      <c r="P151" s="94"/>
      <c r="Q151" s="94"/>
      <c r="R151" s="94"/>
      <c r="S151" s="94"/>
      <c r="T151" s="95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8" t="s">
        <v>149</v>
      </c>
      <c r="AU151" s="18" t="s">
        <v>91</v>
      </c>
    </row>
    <row r="152" spans="1:47" s="2" customFormat="1" ht="12">
      <c r="A152" s="41"/>
      <c r="B152" s="42"/>
      <c r="C152" s="43"/>
      <c r="D152" s="272" t="s">
        <v>152</v>
      </c>
      <c r="E152" s="43"/>
      <c r="F152" s="276" t="s">
        <v>183</v>
      </c>
      <c r="G152" s="43"/>
      <c r="H152" s="43"/>
      <c r="I152" s="162"/>
      <c r="J152" s="43"/>
      <c r="K152" s="43"/>
      <c r="L152" s="44"/>
      <c r="M152" s="274"/>
      <c r="N152" s="275"/>
      <c r="O152" s="94"/>
      <c r="P152" s="94"/>
      <c r="Q152" s="94"/>
      <c r="R152" s="94"/>
      <c r="S152" s="94"/>
      <c r="T152" s="95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18" t="s">
        <v>152</v>
      </c>
      <c r="AU152" s="18" t="s">
        <v>91</v>
      </c>
    </row>
    <row r="153" spans="1:65" s="2" customFormat="1" ht="21.75" customHeight="1">
      <c r="A153" s="41"/>
      <c r="B153" s="42"/>
      <c r="C153" s="261" t="s">
        <v>184</v>
      </c>
      <c r="D153" s="261" t="s">
        <v>143</v>
      </c>
      <c r="E153" s="262" t="s">
        <v>185</v>
      </c>
      <c r="F153" s="263" t="s">
        <v>186</v>
      </c>
      <c r="G153" s="264" t="s">
        <v>187</v>
      </c>
      <c r="H153" s="265">
        <v>176.38</v>
      </c>
      <c r="I153" s="266"/>
      <c r="J153" s="265">
        <f>ROUND(I153*H153,0)</f>
        <v>0</v>
      </c>
      <c r="K153" s="263" t="s">
        <v>159</v>
      </c>
      <c r="L153" s="44"/>
      <c r="M153" s="267" t="s">
        <v>1</v>
      </c>
      <c r="N153" s="268" t="s">
        <v>47</v>
      </c>
      <c r="O153" s="94"/>
      <c r="P153" s="269">
        <f>O153*H153</f>
        <v>0</v>
      </c>
      <c r="Q153" s="269">
        <v>0</v>
      </c>
      <c r="R153" s="269">
        <f>Q153*H153</f>
        <v>0</v>
      </c>
      <c r="S153" s="269">
        <v>0</v>
      </c>
      <c r="T153" s="270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71" t="s">
        <v>147</v>
      </c>
      <c r="AT153" s="271" t="s">
        <v>143</v>
      </c>
      <c r="AU153" s="271" t="s">
        <v>91</v>
      </c>
      <c r="AY153" s="18" t="s">
        <v>141</v>
      </c>
      <c r="BE153" s="146">
        <f>IF(N153="základní",J153,0)</f>
        <v>0</v>
      </c>
      <c r="BF153" s="146">
        <f>IF(N153="snížená",J153,0)</f>
        <v>0</v>
      </c>
      <c r="BG153" s="146">
        <f>IF(N153="zákl. přenesená",J153,0)</f>
        <v>0</v>
      </c>
      <c r="BH153" s="146">
        <f>IF(N153="sníž. přenesená",J153,0)</f>
        <v>0</v>
      </c>
      <c r="BI153" s="146">
        <f>IF(N153="nulová",J153,0)</f>
        <v>0</v>
      </c>
      <c r="BJ153" s="18" t="s">
        <v>8</v>
      </c>
      <c r="BK153" s="146">
        <f>ROUND(I153*H153,0)</f>
        <v>0</v>
      </c>
      <c r="BL153" s="18" t="s">
        <v>147</v>
      </c>
      <c r="BM153" s="271" t="s">
        <v>188</v>
      </c>
    </row>
    <row r="154" spans="1:47" s="2" customFormat="1" ht="12">
      <c r="A154" s="41"/>
      <c r="B154" s="42"/>
      <c r="C154" s="43"/>
      <c r="D154" s="272" t="s">
        <v>149</v>
      </c>
      <c r="E154" s="43"/>
      <c r="F154" s="273" t="s">
        <v>189</v>
      </c>
      <c r="G154" s="43"/>
      <c r="H154" s="43"/>
      <c r="I154" s="162"/>
      <c r="J154" s="43"/>
      <c r="K154" s="43"/>
      <c r="L154" s="44"/>
      <c r="M154" s="274"/>
      <c r="N154" s="275"/>
      <c r="O154" s="94"/>
      <c r="P154" s="94"/>
      <c r="Q154" s="94"/>
      <c r="R154" s="94"/>
      <c r="S154" s="94"/>
      <c r="T154" s="95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8" t="s">
        <v>149</v>
      </c>
      <c r="AU154" s="18" t="s">
        <v>91</v>
      </c>
    </row>
    <row r="155" spans="1:47" s="2" customFormat="1" ht="12">
      <c r="A155" s="41"/>
      <c r="B155" s="42"/>
      <c r="C155" s="43"/>
      <c r="D155" s="272" t="s">
        <v>150</v>
      </c>
      <c r="E155" s="43"/>
      <c r="F155" s="276" t="s">
        <v>190</v>
      </c>
      <c r="G155" s="43"/>
      <c r="H155" s="43"/>
      <c r="I155" s="162"/>
      <c r="J155" s="43"/>
      <c r="K155" s="43"/>
      <c r="L155" s="44"/>
      <c r="M155" s="274"/>
      <c r="N155" s="275"/>
      <c r="O155" s="94"/>
      <c r="P155" s="94"/>
      <c r="Q155" s="94"/>
      <c r="R155" s="94"/>
      <c r="S155" s="94"/>
      <c r="T155" s="95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18" t="s">
        <v>150</v>
      </c>
      <c r="AU155" s="18" t="s">
        <v>91</v>
      </c>
    </row>
    <row r="156" spans="1:51" s="14" customFormat="1" ht="12">
      <c r="A156" s="14"/>
      <c r="B156" s="288"/>
      <c r="C156" s="289"/>
      <c r="D156" s="272" t="s">
        <v>154</v>
      </c>
      <c r="E156" s="290" t="s">
        <v>1</v>
      </c>
      <c r="F156" s="291" t="s">
        <v>191</v>
      </c>
      <c r="G156" s="289"/>
      <c r="H156" s="290" t="s">
        <v>1</v>
      </c>
      <c r="I156" s="292"/>
      <c r="J156" s="289"/>
      <c r="K156" s="289"/>
      <c r="L156" s="293"/>
      <c r="M156" s="294"/>
      <c r="N156" s="295"/>
      <c r="O156" s="295"/>
      <c r="P156" s="295"/>
      <c r="Q156" s="295"/>
      <c r="R156" s="295"/>
      <c r="S156" s="295"/>
      <c r="T156" s="29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97" t="s">
        <v>154</v>
      </c>
      <c r="AU156" s="297" t="s">
        <v>91</v>
      </c>
      <c r="AV156" s="14" t="s">
        <v>8</v>
      </c>
      <c r="AW156" s="14" t="s">
        <v>36</v>
      </c>
      <c r="AX156" s="14" t="s">
        <v>82</v>
      </c>
      <c r="AY156" s="297" t="s">
        <v>141</v>
      </c>
    </row>
    <row r="157" spans="1:51" s="13" customFormat="1" ht="12">
      <c r="A157" s="13"/>
      <c r="B157" s="277"/>
      <c r="C157" s="278"/>
      <c r="D157" s="272" t="s">
        <v>154</v>
      </c>
      <c r="E157" s="279" t="s">
        <v>1</v>
      </c>
      <c r="F157" s="280" t="s">
        <v>192</v>
      </c>
      <c r="G157" s="278"/>
      <c r="H157" s="281">
        <v>13.92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87" t="s">
        <v>154</v>
      </c>
      <c r="AU157" s="287" t="s">
        <v>91</v>
      </c>
      <c r="AV157" s="13" t="s">
        <v>91</v>
      </c>
      <c r="AW157" s="13" t="s">
        <v>36</v>
      </c>
      <c r="AX157" s="13" t="s">
        <v>82</v>
      </c>
      <c r="AY157" s="287" t="s">
        <v>141</v>
      </c>
    </row>
    <row r="158" spans="1:51" s="13" customFormat="1" ht="12">
      <c r="A158" s="13"/>
      <c r="B158" s="277"/>
      <c r="C158" s="278"/>
      <c r="D158" s="272" t="s">
        <v>154</v>
      </c>
      <c r="E158" s="279" t="s">
        <v>1</v>
      </c>
      <c r="F158" s="280" t="s">
        <v>193</v>
      </c>
      <c r="G158" s="278"/>
      <c r="H158" s="281">
        <v>14.24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87" t="s">
        <v>154</v>
      </c>
      <c r="AU158" s="287" t="s">
        <v>91</v>
      </c>
      <c r="AV158" s="13" t="s">
        <v>91</v>
      </c>
      <c r="AW158" s="13" t="s">
        <v>36</v>
      </c>
      <c r="AX158" s="13" t="s">
        <v>82</v>
      </c>
      <c r="AY158" s="287" t="s">
        <v>141</v>
      </c>
    </row>
    <row r="159" spans="1:51" s="13" customFormat="1" ht="12">
      <c r="A159" s="13"/>
      <c r="B159" s="277"/>
      <c r="C159" s="278"/>
      <c r="D159" s="272" t="s">
        <v>154</v>
      </c>
      <c r="E159" s="279" t="s">
        <v>1</v>
      </c>
      <c r="F159" s="280" t="s">
        <v>194</v>
      </c>
      <c r="G159" s="278"/>
      <c r="H159" s="281">
        <v>14.24</v>
      </c>
      <c r="I159" s="282"/>
      <c r="J159" s="278"/>
      <c r="K159" s="278"/>
      <c r="L159" s="283"/>
      <c r="M159" s="284"/>
      <c r="N159" s="285"/>
      <c r="O159" s="285"/>
      <c r="P159" s="285"/>
      <c r="Q159" s="285"/>
      <c r="R159" s="285"/>
      <c r="S159" s="285"/>
      <c r="T159" s="28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87" t="s">
        <v>154</v>
      </c>
      <c r="AU159" s="287" t="s">
        <v>91</v>
      </c>
      <c r="AV159" s="13" t="s">
        <v>91</v>
      </c>
      <c r="AW159" s="13" t="s">
        <v>36</v>
      </c>
      <c r="AX159" s="13" t="s">
        <v>82</v>
      </c>
      <c r="AY159" s="287" t="s">
        <v>141</v>
      </c>
    </row>
    <row r="160" spans="1:51" s="13" customFormat="1" ht="12">
      <c r="A160" s="13"/>
      <c r="B160" s="277"/>
      <c r="C160" s="278"/>
      <c r="D160" s="272" t="s">
        <v>154</v>
      </c>
      <c r="E160" s="279" t="s">
        <v>1</v>
      </c>
      <c r="F160" s="280" t="s">
        <v>195</v>
      </c>
      <c r="G160" s="278"/>
      <c r="H160" s="281">
        <v>12.64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87" t="s">
        <v>154</v>
      </c>
      <c r="AU160" s="287" t="s">
        <v>91</v>
      </c>
      <c r="AV160" s="13" t="s">
        <v>91</v>
      </c>
      <c r="AW160" s="13" t="s">
        <v>36</v>
      </c>
      <c r="AX160" s="13" t="s">
        <v>82</v>
      </c>
      <c r="AY160" s="287" t="s">
        <v>141</v>
      </c>
    </row>
    <row r="161" spans="1:51" s="13" customFormat="1" ht="12">
      <c r="A161" s="13"/>
      <c r="B161" s="277"/>
      <c r="C161" s="278"/>
      <c r="D161" s="272" t="s">
        <v>154</v>
      </c>
      <c r="E161" s="279" t="s">
        <v>1</v>
      </c>
      <c r="F161" s="280" t="s">
        <v>196</v>
      </c>
      <c r="G161" s="278"/>
      <c r="H161" s="281">
        <v>11.04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87" t="s">
        <v>154</v>
      </c>
      <c r="AU161" s="287" t="s">
        <v>91</v>
      </c>
      <c r="AV161" s="13" t="s">
        <v>91</v>
      </c>
      <c r="AW161" s="13" t="s">
        <v>36</v>
      </c>
      <c r="AX161" s="13" t="s">
        <v>82</v>
      </c>
      <c r="AY161" s="287" t="s">
        <v>141</v>
      </c>
    </row>
    <row r="162" spans="1:51" s="13" customFormat="1" ht="12">
      <c r="A162" s="13"/>
      <c r="B162" s="277"/>
      <c r="C162" s="278"/>
      <c r="D162" s="272" t="s">
        <v>154</v>
      </c>
      <c r="E162" s="279" t="s">
        <v>1</v>
      </c>
      <c r="F162" s="280" t="s">
        <v>197</v>
      </c>
      <c r="G162" s="278"/>
      <c r="H162" s="281">
        <v>12</v>
      </c>
      <c r="I162" s="282"/>
      <c r="J162" s="278"/>
      <c r="K162" s="278"/>
      <c r="L162" s="283"/>
      <c r="M162" s="284"/>
      <c r="N162" s="285"/>
      <c r="O162" s="285"/>
      <c r="P162" s="285"/>
      <c r="Q162" s="285"/>
      <c r="R162" s="285"/>
      <c r="S162" s="285"/>
      <c r="T162" s="28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87" t="s">
        <v>154</v>
      </c>
      <c r="AU162" s="287" t="s">
        <v>91</v>
      </c>
      <c r="AV162" s="13" t="s">
        <v>91</v>
      </c>
      <c r="AW162" s="13" t="s">
        <v>36</v>
      </c>
      <c r="AX162" s="13" t="s">
        <v>82</v>
      </c>
      <c r="AY162" s="287" t="s">
        <v>141</v>
      </c>
    </row>
    <row r="163" spans="1:51" s="13" customFormat="1" ht="12">
      <c r="A163" s="13"/>
      <c r="B163" s="277"/>
      <c r="C163" s="278"/>
      <c r="D163" s="272" t="s">
        <v>154</v>
      </c>
      <c r="E163" s="279" t="s">
        <v>1</v>
      </c>
      <c r="F163" s="280" t="s">
        <v>198</v>
      </c>
      <c r="G163" s="278"/>
      <c r="H163" s="281">
        <v>11.36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87" t="s">
        <v>154</v>
      </c>
      <c r="AU163" s="287" t="s">
        <v>91</v>
      </c>
      <c r="AV163" s="13" t="s">
        <v>91</v>
      </c>
      <c r="AW163" s="13" t="s">
        <v>36</v>
      </c>
      <c r="AX163" s="13" t="s">
        <v>82</v>
      </c>
      <c r="AY163" s="287" t="s">
        <v>141</v>
      </c>
    </row>
    <row r="164" spans="1:51" s="13" customFormat="1" ht="12">
      <c r="A164" s="13"/>
      <c r="B164" s="277"/>
      <c r="C164" s="278"/>
      <c r="D164" s="272" t="s">
        <v>154</v>
      </c>
      <c r="E164" s="279" t="s">
        <v>1</v>
      </c>
      <c r="F164" s="280" t="s">
        <v>199</v>
      </c>
      <c r="G164" s="278"/>
      <c r="H164" s="281">
        <v>11.36</v>
      </c>
      <c r="I164" s="282"/>
      <c r="J164" s="278"/>
      <c r="K164" s="278"/>
      <c r="L164" s="283"/>
      <c r="M164" s="284"/>
      <c r="N164" s="285"/>
      <c r="O164" s="285"/>
      <c r="P164" s="285"/>
      <c r="Q164" s="285"/>
      <c r="R164" s="285"/>
      <c r="S164" s="285"/>
      <c r="T164" s="28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87" t="s">
        <v>154</v>
      </c>
      <c r="AU164" s="287" t="s">
        <v>91</v>
      </c>
      <c r="AV164" s="13" t="s">
        <v>91</v>
      </c>
      <c r="AW164" s="13" t="s">
        <v>36</v>
      </c>
      <c r="AX164" s="13" t="s">
        <v>82</v>
      </c>
      <c r="AY164" s="287" t="s">
        <v>141</v>
      </c>
    </row>
    <row r="165" spans="1:51" s="13" customFormat="1" ht="12">
      <c r="A165" s="13"/>
      <c r="B165" s="277"/>
      <c r="C165" s="278"/>
      <c r="D165" s="272" t="s">
        <v>154</v>
      </c>
      <c r="E165" s="279" t="s">
        <v>1</v>
      </c>
      <c r="F165" s="280" t="s">
        <v>200</v>
      </c>
      <c r="G165" s="278"/>
      <c r="H165" s="281">
        <v>9.92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87" t="s">
        <v>154</v>
      </c>
      <c r="AU165" s="287" t="s">
        <v>91</v>
      </c>
      <c r="AV165" s="13" t="s">
        <v>91</v>
      </c>
      <c r="AW165" s="13" t="s">
        <v>36</v>
      </c>
      <c r="AX165" s="13" t="s">
        <v>82</v>
      </c>
      <c r="AY165" s="287" t="s">
        <v>141</v>
      </c>
    </row>
    <row r="166" spans="1:51" s="13" customFormat="1" ht="12">
      <c r="A166" s="13"/>
      <c r="B166" s="277"/>
      <c r="C166" s="278"/>
      <c r="D166" s="272" t="s">
        <v>154</v>
      </c>
      <c r="E166" s="279" t="s">
        <v>1</v>
      </c>
      <c r="F166" s="280" t="s">
        <v>201</v>
      </c>
      <c r="G166" s="278"/>
      <c r="H166" s="281">
        <v>11.52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87" t="s">
        <v>154</v>
      </c>
      <c r="AU166" s="287" t="s">
        <v>91</v>
      </c>
      <c r="AV166" s="13" t="s">
        <v>91</v>
      </c>
      <c r="AW166" s="13" t="s">
        <v>36</v>
      </c>
      <c r="AX166" s="13" t="s">
        <v>82</v>
      </c>
      <c r="AY166" s="287" t="s">
        <v>141</v>
      </c>
    </row>
    <row r="167" spans="1:51" s="13" customFormat="1" ht="12">
      <c r="A167" s="13"/>
      <c r="B167" s="277"/>
      <c r="C167" s="278"/>
      <c r="D167" s="272" t="s">
        <v>154</v>
      </c>
      <c r="E167" s="279" t="s">
        <v>1</v>
      </c>
      <c r="F167" s="280" t="s">
        <v>202</v>
      </c>
      <c r="G167" s="278"/>
      <c r="H167" s="281">
        <v>12.16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87" t="s">
        <v>154</v>
      </c>
      <c r="AU167" s="287" t="s">
        <v>91</v>
      </c>
      <c r="AV167" s="13" t="s">
        <v>91</v>
      </c>
      <c r="AW167" s="13" t="s">
        <v>36</v>
      </c>
      <c r="AX167" s="13" t="s">
        <v>82</v>
      </c>
      <c r="AY167" s="287" t="s">
        <v>141</v>
      </c>
    </row>
    <row r="168" spans="1:51" s="13" customFormat="1" ht="12">
      <c r="A168" s="13"/>
      <c r="B168" s="277"/>
      <c r="C168" s="278"/>
      <c r="D168" s="272" t="s">
        <v>154</v>
      </c>
      <c r="E168" s="279" t="s">
        <v>1</v>
      </c>
      <c r="F168" s="280" t="s">
        <v>203</v>
      </c>
      <c r="G168" s="278"/>
      <c r="H168" s="281">
        <v>11.2</v>
      </c>
      <c r="I168" s="282"/>
      <c r="J168" s="278"/>
      <c r="K168" s="278"/>
      <c r="L168" s="283"/>
      <c r="M168" s="284"/>
      <c r="N168" s="285"/>
      <c r="O168" s="285"/>
      <c r="P168" s="285"/>
      <c r="Q168" s="285"/>
      <c r="R168" s="285"/>
      <c r="S168" s="285"/>
      <c r="T168" s="28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87" t="s">
        <v>154</v>
      </c>
      <c r="AU168" s="287" t="s">
        <v>91</v>
      </c>
      <c r="AV168" s="13" t="s">
        <v>91</v>
      </c>
      <c r="AW168" s="13" t="s">
        <v>36</v>
      </c>
      <c r="AX168" s="13" t="s">
        <v>82</v>
      </c>
      <c r="AY168" s="287" t="s">
        <v>141</v>
      </c>
    </row>
    <row r="169" spans="1:51" s="13" customFormat="1" ht="12">
      <c r="A169" s="13"/>
      <c r="B169" s="277"/>
      <c r="C169" s="278"/>
      <c r="D169" s="272" t="s">
        <v>154</v>
      </c>
      <c r="E169" s="279" t="s">
        <v>1</v>
      </c>
      <c r="F169" s="280" t="s">
        <v>204</v>
      </c>
      <c r="G169" s="278"/>
      <c r="H169" s="281">
        <v>11.36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87" t="s">
        <v>154</v>
      </c>
      <c r="AU169" s="287" t="s">
        <v>91</v>
      </c>
      <c r="AV169" s="13" t="s">
        <v>91</v>
      </c>
      <c r="AW169" s="13" t="s">
        <v>36</v>
      </c>
      <c r="AX169" s="13" t="s">
        <v>82</v>
      </c>
      <c r="AY169" s="287" t="s">
        <v>141</v>
      </c>
    </row>
    <row r="170" spans="1:51" s="13" customFormat="1" ht="12">
      <c r="A170" s="13"/>
      <c r="B170" s="277"/>
      <c r="C170" s="278"/>
      <c r="D170" s="272" t="s">
        <v>154</v>
      </c>
      <c r="E170" s="279" t="s">
        <v>1</v>
      </c>
      <c r="F170" s="280" t="s">
        <v>205</v>
      </c>
      <c r="G170" s="278"/>
      <c r="H170" s="281">
        <v>12.16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87" t="s">
        <v>154</v>
      </c>
      <c r="AU170" s="287" t="s">
        <v>91</v>
      </c>
      <c r="AV170" s="13" t="s">
        <v>91</v>
      </c>
      <c r="AW170" s="13" t="s">
        <v>36</v>
      </c>
      <c r="AX170" s="13" t="s">
        <v>82</v>
      </c>
      <c r="AY170" s="287" t="s">
        <v>141</v>
      </c>
    </row>
    <row r="171" spans="1:51" s="13" customFormat="1" ht="12">
      <c r="A171" s="13"/>
      <c r="B171" s="277"/>
      <c r="C171" s="278"/>
      <c r="D171" s="272" t="s">
        <v>154</v>
      </c>
      <c r="E171" s="279" t="s">
        <v>1</v>
      </c>
      <c r="F171" s="280" t="s">
        <v>206</v>
      </c>
      <c r="G171" s="278"/>
      <c r="H171" s="281">
        <v>13.44</v>
      </c>
      <c r="I171" s="282"/>
      <c r="J171" s="278"/>
      <c r="K171" s="278"/>
      <c r="L171" s="283"/>
      <c r="M171" s="284"/>
      <c r="N171" s="285"/>
      <c r="O171" s="285"/>
      <c r="P171" s="285"/>
      <c r="Q171" s="285"/>
      <c r="R171" s="285"/>
      <c r="S171" s="285"/>
      <c r="T171" s="28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87" t="s">
        <v>154</v>
      </c>
      <c r="AU171" s="287" t="s">
        <v>91</v>
      </c>
      <c r="AV171" s="13" t="s">
        <v>91</v>
      </c>
      <c r="AW171" s="13" t="s">
        <v>36</v>
      </c>
      <c r="AX171" s="13" t="s">
        <v>82</v>
      </c>
      <c r="AY171" s="287" t="s">
        <v>141</v>
      </c>
    </row>
    <row r="172" spans="1:51" s="13" customFormat="1" ht="12">
      <c r="A172" s="13"/>
      <c r="B172" s="277"/>
      <c r="C172" s="278"/>
      <c r="D172" s="272" t="s">
        <v>154</v>
      </c>
      <c r="E172" s="279" t="s">
        <v>1</v>
      </c>
      <c r="F172" s="280" t="s">
        <v>207</v>
      </c>
      <c r="G172" s="278"/>
      <c r="H172" s="281">
        <v>12.64</v>
      </c>
      <c r="I172" s="282"/>
      <c r="J172" s="278"/>
      <c r="K172" s="278"/>
      <c r="L172" s="283"/>
      <c r="M172" s="284"/>
      <c r="N172" s="285"/>
      <c r="O172" s="285"/>
      <c r="P172" s="285"/>
      <c r="Q172" s="285"/>
      <c r="R172" s="285"/>
      <c r="S172" s="285"/>
      <c r="T172" s="28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87" t="s">
        <v>154</v>
      </c>
      <c r="AU172" s="287" t="s">
        <v>91</v>
      </c>
      <c r="AV172" s="13" t="s">
        <v>91</v>
      </c>
      <c r="AW172" s="13" t="s">
        <v>36</v>
      </c>
      <c r="AX172" s="13" t="s">
        <v>82</v>
      </c>
      <c r="AY172" s="287" t="s">
        <v>141</v>
      </c>
    </row>
    <row r="173" spans="1:51" s="13" customFormat="1" ht="12">
      <c r="A173" s="13"/>
      <c r="B173" s="277"/>
      <c r="C173" s="278"/>
      <c r="D173" s="272" t="s">
        <v>154</v>
      </c>
      <c r="E173" s="279" t="s">
        <v>1</v>
      </c>
      <c r="F173" s="280" t="s">
        <v>208</v>
      </c>
      <c r="G173" s="278"/>
      <c r="H173" s="281">
        <v>13.12</v>
      </c>
      <c r="I173" s="282"/>
      <c r="J173" s="278"/>
      <c r="K173" s="278"/>
      <c r="L173" s="283"/>
      <c r="M173" s="284"/>
      <c r="N173" s="285"/>
      <c r="O173" s="285"/>
      <c r="P173" s="285"/>
      <c r="Q173" s="285"/>
      <c r="R173" s="285"/>
      <c r="S173" s="285"/>
      <c r="T173" s="28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87" t="s">
        <v>154</v>
      </c>
      <c r="AU173" s="287" t="s">
        <v>91</v>
      </c>
      <c r="AV173" s="13" t="s">
        <v>91</v>
      </c>
      <c r="AW173" s="13" t="s">
        <v>36</v>
      </c>
      <c r="AX173" s="13" t="s">
        <v>82</v>
      </c>
      <c r="AY173" s="287" t="s">
        <v>141</v>
      </c>
    </row>
    <row r="174" spans="1:51" s="13" customFormat="1" ht="12">
      <c r="A174" s="13"/>
      <c r="B174" s="277"/>
      <c r="C174" s="278"/>
      <c r="D174" s="272" t="s">
        <v>154</v>
      </c>
      <c r="E174" s="279" t="s">
        <v>1</v>
      </c>
      <c r="F174" s="280" t="s">
        <v>209</v>
      </c>
      <c r="G174" s="278"/>
      <c r="H174" s="281">
        <v>12.16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87" t="s">
        <v>154</v>
      </c>
      <c r="AU174" s="287" t="s">
        <v>91</v>
      </c>
      <c r="AV174" s="13" t="s">
        <v>91</v>
      </c>
      <c r="AW174" s="13" t="s">
        <v>36</v>
      </c>
      <c r="AX174" s="13" t="s">
        <v>82</v>
      </c>
      <c r="AY174" s="287" t="s">
        <v>141</v>
      </c>
    </row>
    <row r="175" spans="1:51" s="15" customFormat="1" ht="12">
      <c r="A175" s="15"/>
      <c r="B175" s="298"/>
      <c r="C175" s="299"/>
      <c r="D175" s="272" t="s">
        <v>154</v>
      </c>
      <c r="E175" s="300" t="s">
        <v>1</v>
      </c>
      <c r="F175" s="301" t="s">
        <v>210</v>
      </c>
      <c r="G175" s="299"/>
      <c r="H175" s="302">
        <v>220.48</v>
      </c>
      <c r="I175" s="303"/>
      <c r="J175" s="299"/>
      <c r="K175" s="299"/>
      <c r="L175" s="304"/>
      <c r="M175" s="305"/>
      <c r="N175" s="306"/>
      <c r="O175" s="306"/>
      <c r="P175" s="306"/>
      <c r="Q175" s="306"/>
      <c r="R175" s="306"/>
      <c r="S175" s="306"/>
      <c r="T175" s="30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308" t="s">
        <v>154</v>
      </c>
      <c r="AU175" s="308" t="s">
        <v>91</v>
      </c>
      <c r="AV175" s="15" t="s">
        <v>164</v>
      </c>
      <c r="AW175" s="15" t="s">
        <v>36</v>
      </c>
      <c r="AX175" s="15" t="s">
        <v>82</v>
      </c>
      <c r="AY175" s="308" t="s">
        <v>141</v>
      </c>
    </row>
    <row r="176" spans="1:51" s="13" customFormat="1" ht="12">
      <c r="A176" s="13"/>
      <c r="B176" s="277"/>
      <c r="C176" s="278"/>
      <c r="D176" s="272" t="s">
        <v>154</v>
      </c>
      <c r="E176" s="279" t="s">
        <v>1</v>
      </c>
      <c r="F176" s="280" t="s">
        <v>211</v>
      </c>
      <c r="G176" s="278"/>
      <c r="H176" s="281">
        <v>176.38</v>
      </c>
      <c r="I176" s="282"/>
      <c r="J176" s="278"/>
      <c r="K176" s="278"/>
      <c r="L176" s="283"/>
      <c r="M176" s="284"/>
      <c r="N176" s="285"/>
      <c r="O176" s="285"/>
      <c r="P176" s="285"/>
      <c r="Q176" s="285"/>
      <c r="R176" s="285"/>
      <c r="S176" s="285"/>
      <c r="T176" s="28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87" t="s">
        <v>154</v>
      </c>
      <c r="AU176" s="287" t="s">
        <v>91</v>
      </c>
      <c r="AV176" s="13" t="s">
        <v>91</v>
      </c>
      <c r="AW176" s="13" t="s">
        <v>36</v>
      </c>
      <c r="AX176" s="13" t="s">
        <v>8</v>
      </c>
      <c r="AY176" s="287" t="s">
        <v>141</v>
      </c>
    </row>
    <row r="177" spans="1:65" s="2" customFormat="1" ht="21.75" customHeight="1">
      <c r="A177" s="41"/>
      <c r="B177" s="42"/>
      <c r="C177" s="261" t="s">
        <v>212</v>
      </c>
      <c r="D177" s="261" t="s">
        <v>143</v>
      </c>
      <c r="E177" s="262" t="s">
        <v>213</v>
      </c>
      <c r="F177" s="263" t="s">
        <v>214</v>
      </c>
      <c r="G177" s="264" t="s">
        <v>187</v>
      </c>
      <c r="H177" s="265">
        <v>176.38</v>
      </c>
      <c r="I177" s="266"/>
      <c r="J177" s="265">
        <f>ROUND(I177*H177,0)</f>
        <v>0</v>
      </c>
      <c r="K177" s="263" t="s">
        <v>159</v>
      </c>
      <c r="L177" s="44"/>
      <c r="M177" s="267" t="s">
        <v>1</v>
      </c>
      <c r="N177" s="268" t="s">
        <v>47</v>
      </c>
      <c r="O177" s="94"/>
      <c r="P177" s="269">
        <f>O177*H177</f>
        <v>0</v>
      </c>
      <c r="Q177" s="269">
        <v>0</v>
      </c>
      <c r="R177" s="269">
        <f>Q177*H177</f>
        <v>0</v>
      </c>
      <c r="S177" s="269">
        <v>0</v>
      </c>
      <c r="T177" s="270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71" t="s">
        <v>147</v>
      </c>
      <c r="AT177" s="271" t="s">
        <v>143</v>
      </c>
      <c r="AU177" s="271" t="s">
        <v>91</v>
      </c>
      <c r="AY177" s="18" t="s">
        <v>141</v>
      </c>
      <c r="BE177" s="146">
        <f>IF(N177="základní",J177,0)</f>
        <v>0</v>
      </c>
      <c r="BF177" s="146">
        <f>IF(N177="snížená",J177,0)</f>
        <v>0</v>
      </c>
      <c r="BG177" s="146">
        <f>IF(N177="zákl. přenesená",J177,0)</f>
        <v>0</v>
      </c>
      <c r="BH177" s="146">
        <f>IF(N177="sníž. přenesená",J177,0)</f>
        <v>0</v>
      </c>
      <c r="BI177" s="146">
        <f>IF(N177="nulová",J177,0)</f>
        <v>0</v>
      </c>
      <c r="BJ177" s="18" t="s">
        <v>8</v>
      </c>
      <c r="BK177" s="146">
        <f>ROUND(I177*H177,0)</f>
        <v>0</v>
      </c>
      <c r="BL177" s="18" t="s">
        <v>147</v>
      </c>
      <c r="BM177" s="271" t="s">
        <v>215</v>
      </c>
    </row>
    <row r="178" spans="1:47" s="2" customFormat="1" ht="12">
      <c r="A178" s="41"/>
      <c r="B178" s="42"/>
      <c r="C178" s="43"/>
      <c r="D178" s="272" t="s">
        <v>149</v>
      </c>
      <c r="E178" s="43"/>
      <c r="F178" s="273" t="s">
        <v>216</v>
      </c>
      <c r="G178" s="43"/>
      <c r="H178" s="43"/>
      <c r="I178" s="162"/>
      <c r="J178" s="43"/>
      <c r="K178" s="43"/>
      <c r="L178" s="44"/>
      <c r="M178" s="274"/>
      <c r="N178" s="275"/>
      <c r="O178" s="94"/>
      <c r="P178" s="94"/>
      <c r="Q178" s="94"/>
      <c r="R178" s="94"/>
      <c r="S178" s="94"/>
      <c r="T178" s="95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18" t="s">
        <v>149</v>
      </c>
      <c r="AU178" s="18" t="s">
        <v>91</v>
      </c>
    </row>
    <row r="179" spans="1:47" s="2" customFormat="1" ht="12">
      <c r="A179" s="41"/>
      <c r="B179" s="42"/>
      <c r="C179" s="43"/>
      <c r="D179" s="272" t="s">
        <v>150</v>
      </c>
      <c r="E179" s="43"/>
      <c r="F179" s="276" t="s">
        <v>190</v>
      </c>
      <c r="G179" s="43"/>
      <c r="H179" s="43"/>
      <c r="I179" s="162"/>
      <c r="J179" s="43"/>
      <c r="K179" s="43"/>
      <c r="L179" s="44"/>
      <c r="M179" s="274"/>
      <c r="N179" s="275"/>
      <c r="O179" s="94"/>
      <c r="P179" s="94"/>
      <c r="Q179" s="94"/>
      <c r="R179" s="94"/>
      <c r="S179" s="94"/>
      <c r="T179" s="95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18" t="s">
        <v>150</v>
      </c>
      <c r="AU179" s="18" t="s">
        <v>91</v>
      </c>
    </row>
    <row r="180" spans="1:65" s="2" customFormat="1" ht="21.75" customHeight="1">
      <c r="A180" s="41"/>
      <c r="B180" s="42"/>
      <c r="C180" s="261" t="s">
        <v>217</v>
      </c>
      <c r="D180" s="261" t="s">
        <v>143</v>
      </c>
      <c r="E180" s="262" t="s">
        <v>218</v>
      </c>
      <c r="F180" s="263" t="s">
        <v>219</v>
      </c>
      <c r="G180" s="264" t="s">
        <v>187</v>
      </c>
      <c r="H180" s="265">
        <v>44.1</v>
      </c>
      <c r="I180" s="266"/>
      <c r="J180" s="265">
        <f>ROUND(I180*H180,0)</f>
        <v>0</v>
      </c>
      <c r="K180" s="263" t="s">
        <v>159</v>
      </c>
      <c r="L180" s="44"/>
      <c r="M180" s="267" t="s">
        <v>1</v>
      </c>
      <c r="N180" s="268" t="s">
        <v>47</v>
      </c>
      <c r="O180" s="94"/>
      <c r="P180" s="269">
        <f>O180*H180</f>
        <v>0</v>
      </c>
      <c r="Q180" s="269">
        <v>0</v>
      </c>
      <c r="R180" s="269">
        <f>Q180*H180</f>
        <v>0</v>
      </c>
      <c r="S180" s="269">
        <v>0</v>
      </c>
      <c r="T180" s="270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71" t="s">
        <v>147</v>
      </c>
      <c r="AT180" s="271" t="s">
        <v>143</v>
      </c>
      <c r="AU180" s="271" t="s">
        <v>91</v>
      </c>
      <c r="AY180" s="18" t="s">
        <v>141</v>
      </c>
      <c r="BE180" s="146">
        <f>IF(N180="základní",J180,0)</f>
        <v>0</v>
      </c>
      <c r="BF180" s="146">
        <f>IF(N180="snížená",J180,0)</f>
        <v>0</v>
      </c>
      <c r="BG180" s="146">
        <f>IF(N180="zákl. přenesená",J180,0)</f>
        <v>0</v>
      </c>
      <c r="BH180" s="146">
        <f>IF(N180="sníž. přenesená",J180,0)</f>
        <v>0</v>
      </c>
      <c r="BI180" s="146">
        <f>IF(N180="nulová",J180,0)</f>
        <v>0</v>
      </c>
      <c r="BJ180" s="18" t="s">
        <v>8</v>
      </c>
      <c r="BK180" s="146">
        <f>ROUND(I180*H180,0)</f>
        <v>0</v>
      </c>
      <c r="BL180" s="18" t="s">
        <v>147</v>
      </c>
      <c r="BM180" s="271" t="s">
        <v>220</v>
      </c>
    </row>
    <row r="181" spans="1:47" s="2" customFormat="1" ht="12">
      <c r="A181" s="41"/>
      <c r="B181" s="42"/>
      <c r="C181" s="43"/>
      <c r="D181" s="272" t="s">
        <v>149</v>
      </c>
      <c r="E181" s="43"/>
      <c r="F181" s="273" t="s">
        <v>221</v>
      </c>
      <c r="G181" s="43"/>
      <c r="H181" s="43"/>
      <c r="I181" s="162"/>
      <c r="J181" s="43"/>
      <c r="K181" s="43"/>
      <c r="L181" s="44"/>
      <c r="M181" s="274"/>
      <c r="N181" s="275"/>
      <c r="O181" s="94"/>
      <c r="P181" s="94"/>
      <c r="Q181" s="94"/>
      <c r="R181" s="94"/>
      <c r="S181" s="94"/>
      <c r="T181" s="95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18" t="s">
        <v>149</v>
      </c>
      <c r="AU181" s="18" t="s">
        <v>91</v>
      </c>
    </row>
    <row r="182" spans="1:47" s="2" customFormat="1" ht="12">
      <c r="A182" s="41"/>
      <c r="B182" s="42"/>
      <c r="C182" s="43"/>
      <c r="D182" s="272" t="s">
        <v>150</v>
      </c>
      <c r="E182" s="43"/>
      <c r="F182" s="276" t="s">
        <v>190</v>
      </c>
      <c r="G182" s="43"/>
      <c r="H182" s="43"/>
      <c r="I182" s="162"/>
      <c r="J182" s="43"/>
      <c r="K182" s="43"/>
      <c r="L182" s="44"/>
      <c r="M182" s="274"/>
      <c r="N182" s="275"/>
      <c r="O182" s="94"/>
      <c r="P182" s="94"/>
      <c r="Q182" s="94"/>
      <c r="R182" s="94"/>
      <c r="S182" s="94"/>
      <c r="T182" s="95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18" t="s">
        <v>150</v>
      </c>
      <c r="AU182" s="18" t="s">
        <v>91</v>
      </c>
    </row>
    <row r="183" spans="1:51" s="13" customFormat="1" ht="12">
      <c r="A183" s="13"/>
      <c r="B183" s="277"/>
      <c r="C183" s="278"/>
      <c r="D183" s="272" t="s">
        <v>154</v>
      </c>
      <c r="E183" s="279" t="s">
        <v>1</v>
      </c>
      <c r="F183" s="280" t="s">
        <v>222</v>
      </c>
      <c r="G183" s="278"/>
      <c r="H183" s="281">
        <v>44.1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87" t="s">
        <v>154</v>
      </c>
      <c r="AU183" s="287" t="s">
        <v>91</v>
      </c>
      <c r="AV183" s="13" t="s">
        <v>91</v>
      </c>
      <c r="AW183" s="13" t="s">
        <v>36</v>
      </c>
      <c r="AX183" s="13" t="s">
        <v>8</v>
      </c>
      <c r="AY183" s="287" t="s">
        <v>141</v>
      </c>
    </row>
    <row r="184" spans="1:65" s="2" customFormat="1" ht="21.75" customHeight="1">
      <c r="A184" s="41"/>
      <c r="B184" s="42"/>
      <c r="C184" s="261" t="s">
        <v>223</v>
      </c>
      <c r="D184" s="261" t="s">
        <v>143</v>
      </c>
      <c r="E184" s="262" t="s">
        <v>224</v>
      </c>
      <c r="F184" s="263" t="s">
        <v>225</v>
      </c>
      <c r="G184" s="264" t="s">
        <v>187</v>
      </c>
      <c r="H184" s="265">
        <v>44.1</v>
      </c>
      <c r="I184" s="266"/>
      <c r="J184" s="265">
        <f>ROUND(I184*H184,0)</f>
        <v>0</v>
      </c>
      <c r="K184" s="263" t="s">
        <v>159</v>
      </c>
      <c r="L184" s="44"/>
      <c r="M184" s="267" t="s">
        <v>1</v>
      </c>
      <c r="N184" s="268" t="s">
        <v>47</v>
      </c>
      <c r="O184" s="94"/>
      <c r="P184" s="269">
        <f>O184*H184</f>
        <v>0</v>
      </c>
      <c r="Q184" s="269">
        <v>0</v>
      </c>
      <c r="R184" s="269">
        <f>Q184*H184</f>
        <v>0</v>
      </c>
      <c r="S184" s="269">
        <v>0</v>
      </c>
      <c r="T184" s="270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71" t="s">
        <v>147</v>
      </c>
      <c r="AT184" s="271" t="s">
        <v>143</v>
      </c>
      <c r="AU184" s="271" t="s">
        <v>91</v>
      </c>
      <c r="AY184" s="18" t="s">
        <v>141</v>
      </c>
      <c r="BE184" s="146">
        <f>IF(N184="základní",J184,0)</f>
        <v>0</v>
      </c>
      <c r="BF184" s="146">
        <f>IF(N184="snížená",J184,0)</f>
        <v>0</v>
      </c>
      <c r="BG184" s="146">
        <f>IF(N184="zákl. přenesená",J184,0)</f>
        <v>0</v>
      </c>
      <c r="BH184" s="146">
        <f>IF(N184="sníž. přenesená",J184,0)</f>
        <v>0</v>
      </c>
      <c r="BI184" s="146">
        <f>IF(N184="nulová",J184,0)</f>
        <v>0</v>
      </c>
      <c r="BJ184" s="18" t="s">
        <v>8</v>
      </c>
      <c r="BK184" s="146">
        <f>ROUND(I184*H184,0)</f>
        <v>0</v>
      </c>
      <c r="BL184" s="18" t="s">
        <v>147</v>
      </c>
      <c r="BM184" s="271" t="s">
        <v>226</v>
      </c>
    </row>
    <row r="185" spans="1:47" s="2" customFormat="1" ht="12">
      <c r="A185" s="41"/>
      <c r="B185" s="42"/>
      <c r="C185" s="43"/>
      <c r="D185" s="272" t="s">
        <v>149</v>
      </c>
      <c r="E185" s="43"/>
      <c r="F185" s="273" t="s">
        <v>227</v>
      </c>
      <c r="G185" s="43"/>
      <c r="H185" s="43"/>
      <c r="I185" s="162"/>
      <c r="J185" s="43"/>
      <c r="K185" s="43"/>
      <c r="L185" s="44"/>
      <c r="M185" s="274"/>
      <c r="N185" s="275"/>
      <c r="O185" s="94"/>
      <c r="P185" s="94"/>
      <c r="Q185" s="94"/>
      <c r="R185" s="94"/>
      <c r="S185" s="94"/>
      <c r="T185" s="95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18" t="s">
        <v>149</v>
      </c>
      <c r="AU185" s="18" t="s">
        <v>91</v>
      </c>
    </row>
    <row r="186" spans="1:47" s="2" customFormat="1" ht="12">
      <c r="A186" s="41"/>
      <c r="B186" s="42"/>
      <c r="C186" s="43"/>
      <c r="D186" s="272" t="s">
        <v>150</v>
      </c>
      <c r="E186" s="43"/>
      <c r="F186" s="276" t="s">
        <v>190</v>
      </c>
      <c r="G186" s="43"/>
      <c r="H186" s="43"/>
      <c r="I186" s="162"/>
      <c r="J186" s="43"/>
      <c r="K186" s="43"/>
      <c r="L186" s="44"/>
      <c r="M186" s="274"/>
      <c r="N186" s="275"/>
      <c r="O186" s="94"/>
      <c r="P186" s="94"/>
      <c r="Q186" s="94"/>
      <c r="R186" s="94"/>
      <c r="S186" s="94"/>
      <c r="T186" s="95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18" t="s">
        <v>150</v>
      </c>
      <c r="AU186" s="18" t="s">
        <v>91</v>
      </c>
    </row>
    <row r="187" spans="1:65" s="2" customFormat="1" ht="21.75" customHeight="1">
      <c r="A187" s="41"/>
      <c r="B187" s="42"/>
      <c r="C187" s="261" t="s">
        <v>228</v>
      </c>
      <c r="D187" s="261" t="s">
        <v>143</v>
      </c>
      <c r="E187" s="262" t="s">
        <v>229</v>
      </c>
      <c r="F187" s="263" t="s">
        <v>230</v>
      </c>
      <c r="G187" s="264" t="s">
        <v>187</v>
      </c>
      <c r="H187" s="265">
        <v>696.38</v>
      </c>
      <c r="I187" s="266"/>
      <c r="J187" s="265">
        <f>ROUND(I187*H187,0)</f>
        <v>0</v>
      </c>
      <c r="K187" s="263" t="s">
        <v>159</v>
      </c>
      <c r="L187" s="44"/>
      <c r="M187" s="267" t="s">
        <v>1</v>
      </c>
      <c r="N187" s="268" t="s">
        <v>47</v>
      </c>
      <c r="O187" s="94"/>
      <c r="P187" s="269">
        <f>O187*H187</f>
        <v>0</v>
      </c>
      <c r="Q187" s="269">
        <v>0</v>
      </c>
      <c r="R187" s="269">
        <f>Q187*H187</f>
        <v>0</v>
      </c>
      <c r="S187" s="269">
        <v>0</v>
      </c>
      <c r="T187" s="270">
        <f>S187*H187</f>
        <v>0</v>
      </c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R187" s="271" t="s">
        <v>147</v>
      </c>
      <c r="AT187" s="271" t="s">
        <v>143</v>
      </c>
      <c r="AU187" s="271" t="s">
        <v>91</v>
      </c>
      <c r="AY187" s="18" t="s">
        <v>141</v>
      </c>
      <c r="BE187" s="146">
        <f>IF(N187="základní",J187,0)</f>
        <v>0</v>
      </c>
      <c r="BF187" s="146">
        <f>IF(N187="snížená",J187,0)</f>
        <v>0</v>
      </c>
      <c r="BG187" s="146">
        <f>IF(N187="zákl. přenesená",J187,0)</f>
        <v>0</v>
      </c>
      <c r="BH187" s="146">
        <f>IF(N187="sníž. přenesená",J187,0)</f>
        <v>0</v>
      </c>
      <c r="BI187" s="146">
        <f>IF(N187="nulová",J187,0)</f>
        <v>0</v>
      </c>
      <c r="BJ187" s="18" t="s">
        <v>8</v>
      </c>
      <c r="BK187" s="146">
        <f>ROUND(I187*H187,0)</f>
        <v>0</v>
      </c>
      <c r="BL187" s="18" t="s">
        <v>147</v>
      </c>
      <c r="BM187" s="271" t="s">
        <v>231</v>
      </c>
    </row>
    <row r="188" spans="1:47" s="2" customFormat="1" ht="12">
      <c r="A188" s="41"/>
      <c r="B188" s="42"/>
      <c r="C188" s="43"/>
      <c r="D188" s="272" t="s">
        <v>149</v>
      </c>
      <c r="E188" s="43"/>
      <c r="F188" s="273" t="s">
        <v>232</v>
      </c>
      <c r="G188" s="43"/>
      <c r="H188" s="43"/>
      <c r="I188" s="162"/>
      <c r="J188" s="43"/>
      <c r="K188" s="43"/>
      <c r="L188" s="44"/>
      <c r="M188" s="274"/>
      <c r="N188" s="275"/>
      <c r="O188" s="94"/>
      <c r="P188" s="94"/>
      <c r="Q188" s="94"/>
      <c r="R188" s="94"/>
      <c r="S188" s="94"/>
      <c r="T188" s="95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T188" s="18" t="s">
        <v>149</v>
      </c>
      <c r="AU188" s="18" t="s">
        <v>91</v>
      </c>
    </row>
    <row r="189" spans="1:47" s="2" customFormat="1" ht="12">
      <c r="A189" s="41"/>
      <c r="B189" s="42"/>
      <c r="C189" s="43"/>
      <c r="D189" s="272" t="s">
        <v>150</v>
      </c>
      <c r="E189" s="43"/>
      <c r="F189" s="276" t="s">
        <v>233</v>
      </c>
      <c r="G189" s="43"/>
      <c r="H189" s="43"/>
      <c r="I189" s="162"/>
      <c r="J189" s="43"/>
      <c r="K189" s="43"/>
      <c r="L189" s="44"/>
      <c r="M189" s="274"/>
      <c r="N189" s="275"/>
      <c r="O189" s="94"/>
      <c r="P189" s="94"/>
      <c r="Q189" s="94"/>
      <c r="R189" s="94"/>
      <c r="S189" s="94"/>
      <c r="T189" s="95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18" t="s">
        <v>150</v>
      </c>
      <c r="AU189" s="18" t="s">
        <v>91</v>
      </c>
    </row>
    <row r="190" spans="1:51" s="13" customFormat="1" ht="12">
      <c r="A190" s="13"/>
      <c r="B190" s="277"/>
      <c r="C190" s="278"/>
      <c r="D190" s="272" t="s">
        <v>154</v>
      </c>
      <c r="E190" s="279" t="s">
        <v>1</v>
      </c>
      <c r="F190" s="280" t="s">
        <v>234</v>
      </c>
      <c r="G190" s="278"/>
      <c r="H190" s="281">
        <v>696.38</v>
      </c>
      <c r="I190" s="282"/>
      <c r="J190" s="278"/>
      <c r="K190" s="278"/>
      <c r="L190" s="283"/>
      <c r="M190" s="284"/>
      <c r="N190" s="285"/>
      <c r="O190" s="285"/>
      <c r="P190" s="285"/>
      <c r="Q190" s="285"/>
      <c r="R190" s="285"/>
      <c r="S190" s="285"/>
      <c r="T190" s="28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87" t="s">
        <v>154</v>
      </c>
      <c r="AU190" s="287" t="s">
        <v>91</v>
      </c>
      <c r="AV190" s="13" t="s">
        <v>91</v>
      </c>
      <c r="AW190" s="13" t="s">
        <v>36</v>
      </c>
      <c r="AX190" s="13" t="s">
        <v>8</v>
      </c>
      <c r="AY190" s="287" t="s">
        <v>141</v>
      </c>
    </row>
    <row r="191" spans="1:65" s="2" customFormat="1" ht="21.75" customHeight="1">
      <c r="A191" s="41"/>
      <c r="B191" s="42"/>
      <c r="C191" s="261" t="s">
        <v>235</v>
      </c>
      <c r="D191" s="261" t="s">
        <v>143</v>
      </c>
      <c r="E191" s="262" t="s">
        <v>236</v>
      </c>
      <c r="F191" s="263" t="s">
        <v>237</v>
      </c>
      <c r="G191" s="264" t="s">
        <v>187</v>
      </c>
      <c r="H191" s="265">
        <v>696.38</v>
      </c>
      <c r="I191" s="266"/>
      <c r="J191" s="265">
        <f>ROUND(I191*H191,0)</f>
        <v>0</v>
      </c>
      <c r="K191" s="263" t="s">
        <v>159</v>
      </c>
      <c r="L191" s="44"/>
      <c r="M191" s="267" t="s">
        <v>1</v>
      </c>
      <c r="N191" s="268" t="s">
        <v>47</v>
      </c>
      <c r="O191" s="94"/>
      <c r="P191" s="269">
        <f>O191*H191</f>
        <v>0</v>
      </c>
      <c r="Q191" s="269">
        <v>0</v>
      </c>
      <c r="R191" s="269">
        <f>Q191*H191</f>
        <v>0</v>
      </c>
      <c r="S191" s="269">
        <v>0</v>
      </c>
      <c r="T191" s="270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71" t="s">
        <v>147</v>
      </c>
      <c r="AT191" s="271" t="s">
        <v>143</v>
      </c>
      <c r="AU191" s="271" t="s">
        <v>91</v>
      </c>
      <c r="AY191" s="18" t="s">
        <v>141</v>
      </c>
      <c r="BE191" s="146">
        <f>IF(N191="základní",J191,0)</f>
        <v>0</v>
      </c>
      <c r="BF191" s="146">
        <f>IF(N191="snížená",J191,0)</f>
        <v>0</v>
      </c>
      <c r="BG191" s="146">
        <f>IF(N191="zákl. přenesená",J191,0)</f>
        <v>0</v>
      </c>
      <c r="BH191" s="146">
        <f>IF(N191="sníž. přenesená",J191,0)</f>
        <v>0</v>
      </c>
      <c r="BI191" s="146">
        <f>IF(N191="nulová",J191,0)</f>
        <v>0</v>
      </c>
      <c r="BJ191" s="18" t="s">
        <v>8</v>
      </c>
      <c r="BK191" s="146">
        <f>ROUND(I191*H191,0)</f>
        <v>0</v>
      </c>
      <c r="BL191" s="18" t="s">
        <v>147</v>
      </c>
      <c r="BM191" s="271" t="s">
        <v>238</v>
      </c>
    </row>
    <row r="192" spans="1:47" s="2" customFormat="1" ht="12">
      <c r="A192" s="41"/>
      <c r="B192" s="42"/>
      <c r="C192" s="43"/>
      <c r="D192" s="272" t="s">
        <v>149</v>
      </c>
      <c r="E192" s="43"/>
      <c r="F192" s="273" t="s">
        <v>239</v>
      </c>
      <c r="G192" s="43"/>
      <c r="H192" s="43"/>
      <c r="I192" s="162"/>
      <c r="J192" s="43"/>
      <c r="K192" s="43"/>
      <c r="L192" s="44"/>
      <c r="M192" s="274"/>
      <c r="N192" s="275"/>
      <c r="O192" s="94"/>
      <c r="P192" s="94"/>
      <c r="Q192" s="94"/>
      <c r="R192" s="94"/>
      <c r="S192" s="94"/>
      <c r="T192" s="95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18" t="s">
        <v>149</v>
      </c>
      <c r="AU192" s="18" t="s">
        <v>91</v>
      </c>
    </row>
    <row r="193" spans="1:47" s="2" customFormat="1" ht="12">
      <c r="A193" s="41"/>
      <c r="B193" s="42"/>
      <c r="C193" s="43"/>
      <c r="D193" s="272" t="s">
        <v>150</v>
      </c>
      <c r="E193" s="43"/>
      <c r="F193" s="276" t="s">
        <v>233</v>
      </c>
      <c r="G193" s="43"/>
      <c r="H193" s="43"/>
      <c r="I193" s="162"/>
      <c r="J193" s="43"/>
      <c r="K193" s="43"/>
      <c r="L193" s="44"/>
      <c r="M193" s="274"/>
      <c r="N193" s="275"/>
      <c r="O193" s="94"/>
      <c r="P193" s="94"/>
      <c r="Q193" s="94"/>
      <c r="R193" s="94"/>
      <c r="S193" s="94"/>
      <c r="T193" s="95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18" t="s">
        <v>150</v>
      </c>
      <c r="AU193" s="18" t="s">
        <v>91</v>
      </c>
    </row>
    <row r="194" spans="1:65" s="2" customFormat="1" ht="21.75" customHeight="1">
      <c r="A194" s="41"/>
      <c r="B194" s="42"/>
      <c r="C194" s="261" t="s">
        <v>240</v>
      </c>
      <c r="D194" s="261" t="s">
        <v>143</v>
      </c>
      <c r="E194" s="262" t="s">
        <v>241</v>
      </c>
      <c r="F194" s="263" t="s">
        <v>242</v>
      </c>
      <c r="G194" s="264" t="s">
        <v>187</v>
      </c>
      <c r="H194" s="265">
        <v>174.1</v>
      </c>
      <c r="I194" s="266"/>
      <c r="J194" s="265">
        <f>ROUND(I194*H194,0)</f>
        <v>0</v>
      </c>
      <c r="K194" s="263" t="s">
        <v>159</v>
      </c>
      <c r="L194" s="44"/>
      <c r="M194" s="267" t="s">
        <v>1</v>
      </c>
      <c r="N194" s="268" t="s">
        <v>47</v>
      </c>
      <c r="O194" s="94"/>
      <c r="P194" s="269">
        <f>O194*H194</f>
        <v>0</v>
      </c>
      <c r="Q194" s="269">
        <v>0</v>
      </c>
      <c r="R194" s="269">
        <f>Q194*H194</f>
        <v>0</v>
      </c>
      <c r="S194" s="269">
        <v>0</v>
      </c>
      <c r="T194" s="270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71" t="s">
        <v>147</v>
      </c>
      <c r="AT194" s="271" t="s">
        <v>143</v>
      </c>
      <c r="AU194" s="271" t="s">
        <v>91</v>
      </c>
      <c r="AY194" s="18" t="s">
        <v>141</v>
      </c>
      <c r="BE194" s="146">
        <f>IF(N194="základní",J194,0)</f>
        <v>0</v>
      </c>
      <c r="BF194" s="146">
        <f>IF(N194="snížená",J194,0)</f>
        <v>0</v>
      </c>
      <c r="BG194" s="146">
        <f>IF(N194="zákl. přenesená",J194,0)</f>
        <v>0</v>
      </c>
      <c r="BH194" s="146">
        <f>IF(N194="sníž. přenesená",J194,0)</f>
        <v>0</v>
      </c>
      <c r="BI194" s="146">
        <f>IF(N194="nulová",J194,0)</f>
        <v>0</v>
      </c>
      <c r="BJ194" s="18" t="s">
        <v>8</v>
      </c>
      <c r="BK194" s="146">
        <f>ROUND(I194*H194,0)</f>
        <v>0</v>
      </c>
      <c r="BL194" s="18" t="s">
        <v>147</v>
      </c>
      <c r="BM194" s="271" t="s">
        <v>243</v>
      </c>
    </row>
    <row r="195" spans="1:47" s="2" customFormat="1" ht="12">
      <c r="A195" s="41"/>
      <c r="B195" s="42"/>
      <c r="C195" s="43"/>
      <c r="D195" s="272" t="s">
        <v>149</v>
      </c>
      <c r="E195" s="43"/>
      <c r="F195" s="273" t="s">
        <v>244</v>
      </c>
      <c r="G195" s="43"/>
      <c r="H195" s="43"/>
      <c r="I195" s="162"/>
      <c r="J195" s="43"/>
      <c r="K195" s="43"/>
      <c r="L195" s="44"/>
      <c r="M195" s="274"/>
      <c r="N195" s="275"/>
      <c r="O195" s="94"/>
      <c r="P195" s="94"/>
      <c r="Q195" s="94"/>
      <c r="R195" s="94"/>
      <c r="S195" s="94"/>
      <c r="T195" s="95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18" t="s">
        <v>149</v>
      </c>
      <c r="AU195" s="18" t="s">
        <v>91</v>
      </c>
    </row>
    <row r="196" spans="1:47" s="2" customFormat="1" ht="12">
      <c r="A196" s="41"/>
      <c r="B196" s="42"/>
      <c r="C196" s="43"/>
      <c r="D196" s="272" t="s">
        <v>150</v>
      </c>
      <c r="E196" s="43"/>
      <c r="F196" s="276" t="s">
        <v>233</v>
      </c>
      <c r="G196" s="43"/>
      <c r="H196" s="43"/>
      <c r="I196" s="162"/>
      <c r="J196" s="43"/>
      <c r="K196" s="43"/>
      <c r="L196" s="44"/>
      <c r="M196" s="274"/>
      <c r="N196" s="275"/>
      <c r="O196" s="94"/>
      <c r="P196" s="94"/>
      <c r="Q196" s="94"/>
      <c r="R196" s="94"/>
      <c r="S196" s="94"/>
      <c r="T196" s="95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18" t="s">
        <v>150</v>
      </c>
      <c r="AU196" s="18" t="s">
        <v>91</v>
      </c>
    </row>
    <row r="197" spans="1:51" s="13" customFormat="1" ht="12">
      <c r="A197" s="13"/>
      <c r="B197" s="277"/>
      <c r="C197" s="278"/>
      <c r="D197" s="272" t="s">
        <v>154</v>
      </c>
      <c r="E197" s="279" t="s">
        <v>1</v>
      </c>
      <c r="F197" s="280" t="s">
        <v>245</v>
      </c>
      <c r="G197" s="278"/>
      <c r="H197" s="281">
        <v>174.1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87" t="s">
        <v>154</v>
      </c>
      <c r="AU197" s="287" t="s">
        <v>91</v>
      </c>
      <c r="AV197" s="13" t="s">
        <v>91</v>
      </c>
      <c r="AW197" s="13" t="s">
        <v>36</v>
      </c>
      <c r="AX197" s="13" t="s">
        <v>8</v>
      </c>
      <c r="AY197" s="287" t="s">
        <v>141</v>
      </c>
    </row>
    <row r="198" spans="1:65" s="2" customFormat="1" ht="21.75" customHeight="1">
      <c r="A198" s="41"/>
      <c r="B198" s="42"/>
      <c r="C198" s="261" t="s">
        <v>246</v>
      </c>
      <c r="D198" s="261" t="s">
        <v>143</v>
      </c>
      <c r="E198" s="262" t="s">
        <v>247</v>
      </c>
      <c r="F198" s="263" t="s">
        <v>248</v>
      </c>
      <c r="G198" s="264" t="s">
        <v>187</v>
      </c>
      <c r="H198" s="265">
        <v>174.1</v>
      </c>
      <c r="I198" s="266"/>
      <c r="J198" s="265">
        <f>ROUND(I198*H198,0)</f>
        <v>0</v>
      </c>
      <c r="K198" s="263" t="s">
        <v>159</v>
      </c>
      <c r="L198" s="44"/>
      <c r="M198" s="267" t="s">
        <v>1</v>
      </c>
      <c r="N198" s="268" t="s">
        <v>47</v>
      </c>
      <c r="O198" s="94"/>
      <c r="P198" s="269">
        <f>O198*H198</f>
        <v>0</v>
      </c>
      <c r="Q198" s="269">
        <v>0</v>
      </c>
      <c r="R198" s="269">
        <f>Q198*H198</f>
        <v>0</v>
      </c>
      <c r="S198" s="269">
        <v>0</v>
      </c>
      <c r="T198" s="270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71" t="s">
        <v>147</v>
      </c>
      <c r="AT198" s="271" t="s">
        <v>143</v>
      </c>
      <c r="AU198" s="271" t="s">
        <v>91</v>
      </c>
      <c r="AY198" s="18" t="s">
        <v>141</v>
      </c>
      <c r="BE198" s="146">
        <f>IF(N198="základní",J198,0)</f>
        <v>0</v>
      </c>
      <c r="BF198" s="146">
        <f>IF(N198="snížená",J198,0)</f>
        <v>0</v>
      </c>
      <c r="BG198" s="146">
        <f>IF(N198="zákl. přenesená",J198,0)</f>
        <v>0</v>
      </c>
      <c r="BH198" s="146">
        <f>IF(N198="sníž. přenesená",J198,0)</f>
        <v>0</v>
      </c>
      <c r="BI198" s="146">
        <f>IF(N198="nulová",J198,0)</f>
        <v>0</v>
      </c>
      <c r="BJ198" s="18" t="s">
        <v>8</v>
      </c>
      <c r="BK198" s="146">
        <f>ROUND(I198*H198,0)</f>
        <v>0</v>
      </c>
      <c r="BL198" s="18" t="s">
        <v>147</v>
      </c>
      <c r="BM198" s="271" t="s">
        <v>249</v>
      </c>
    </row>
    <row r="199" spans="1:47" s="2" customFormat="1" ht="12">
      <c r="A199" s="41"/>
      <c r="B199" s="42"/>
      <c r="C199" s="43"/>
      <c r="D199" s="272" t="s">
        <v>149</v>
      </c>
      <c r="E199" s="43"/>
      <c r="F199" s="273" t="s">
        <v>250</v>
      </c>
      <c r="G199" s="43"/>
      <c r="H199" s="43"/>
      <c r="I199" s="162"/>
      <c r="J199" s="43"/>
      <c r="K199" s="43"/>
      <c r="L199" s="44"/>
      <c r="M199" s="274"/>
      <c r="N199" s="275"/>
      <c r="O199" s="94"/>
      <c r="P199" s="94"/>
      <c r="Q199" s="94"/>
      <c r="R199" s="94"/>
      <c r="S199" s="94"/>
      <c r="T199" s="95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18" t="s">
        <v>149</v>
      </c>
      <c r="AU199" s="18" t="s">
        <v>91</v>
      </c>
    </row>
    <row r="200" spans="1:47" s="2" customFormat="1" ht="12">
      <c r="A200" s="41"/>
      <c r="B200" s="42"/>
      <c r="C200" s="43"/>
      <c r="D200" s="272" t="s">
        <v>150</v>
      </c>
      <c r="E200" s="43"/>
      <c r="F200" s="276" t="s">
        <v>233</v>
      </c>
      <c r="G200" s="43"/>
      <c r="H200" s="43"/>
      <c r="I200" s="162"/>
      <c r="J200" s="43"/>
      <c r="K200" s="43"/>
      <c r="L200" s="44"/>
      <c r="M200" s="274"/>
      <c r="N200" s="275"/>
      <c r="O200" s="94"/>
      <c r="P200" s="94"/>
      <c r="Q200" s="94"/>
      <c r="R200" s="94"/>
      <c r="S200" s="94"/>
      <c r="T200" s="95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18" t="s">
        <v>150</v>
      </c>
      <c r="AU200" s="18" t="s">
        <v>91</v>
      </c>
    </row>
    <row r="201" spans="1:65" s="2" customFormat="1" ht="21.75" customHeight="1">
      <c r="A201" s="41"/>
      <c r="B201" s="42"/>
      <c r="C201" s="261" t="s">
        <v>251</v>
      </c>
      <c r="D201" s="261" t="s">
        <v>143</v>
      </c>
      <c r="E201" s="262" t="s">
        <v>252</v>
      </c>
      <c r="F201" s="263" t="s">
        <v>253</v>
      </c>
      <c r="G201" s="264" t="s">
        <v>187</v>
      </c>
      <c r="H201" s="265">
        <v>1090.96</v>
      </c>
      <c r="I201" s="266"/>
      <c r="J201" s="265">
        <f>ROUND(I201*H201,0)</f>
        <v>0</v>
      </c>
      <c r="K201" s="263" t="s">
        <v>159</v>
      </c>
      <c r="L201" s="44"/>
      <c r="M201" s="267" t="s">
        <v>1</v>
      </c>
      <c r="N201" s="268" t="s">
        <v>47</v>
      </c>
      <c r="O201" s="94"/>
      <c r="P201" s="269">
        <f>O201*H201</f>
        <v>0</v>
      </c>
      <c r="Q201" s="269">
        <v>0</v>
      </c>
      <c r="R201" s="269">
        <f>Q201*H201</f>
        <v>0</v>
      </c>
      <c r="S201" s="269">
        <v>0</v>
      </c>
      <c r="T201" s="270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71" t="s">
        <v>147</v>
      </c>
      <c r="AT201" s="271" t="s">
        <v>143</v>
      </c>
      <c r="AU201" s="271" t="s">
        <v>91</v>
      </c>
      <c r="AY201" s="18" t="s">
        <v>141</v>
      </c>
      <c r="BE201" s="146">
        <f>IF(N201="základní",J201,0)</f>
        <v>0</v>
      </c>
      <c r="BF201" s="146">
        <f>IF(N201="snížená",J201,0)</f>
        <v>0</v>
      </c>
      <c r="BG201" s="146">
        <f>IF(N201="zákl. přenesená",J201,0)</f>
        <v>0</v>
      </c>
      <c r="BH201" s="146">
        <f>IF(N201="sníž. přenesená",J201,0)</f>
        <v>0</v>
      </c>
      <c r="BI201" s="146">
        <f>IF(N201="nulová",J201,0)</f>
        <v>0</v>
      </c>
      <c r="BJ201" s="18" t="s">
        <v>8</v>
      </c>
      <c r="BK201" s="146">
        <f>ROUND(I201*H201,0)</f>
        <v>0</v>
      </c>
      <c r="BL201" s="18" t="s">
        <v>147</v>
      </c>
      <c r="BM201" s="271" t="s">
        <v>254</v>
      </c>
    </row>
    <row r="202" spans="1:47" s="2" customFormat="1" ht="12">
      <c r="A202" s="41"/>
      <c r="B202" s="42"/>
      <c r="C202" s="43"/>
      <c r="D202" s="272" t="s">
        <v>149</v>
      </c>
      <c r="E202" s="43"/>
      <c r="F202" s="273" t="s">
        <v>255</v>
      </c>
      <c r="G202" s="43"/>
      <c r="H202" s="43"/>
      <c r="I202" s="162"/>
      <c r="J202" s="43"/>
      <c r="K202" s="43"/>
      <c r="L202" s="44"/>
      <c r="M202" s="274"/>
      <c r="N202" s="275"/>
      <c r="O202" s="94"/>
      <c r="P202" s="94"/>
      <c r="Q202" s="94"/>
      <c r="R202" s="94"/>
      <c r="S202" s="94"/>
      <c r="T202" s="95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18" t="s">
        <v>149</v>
      </c>
      <c r="AU202" s="18" t="s">
        <v>91</v>
      </c>
    </row>
    <row r="203" spans="1:47" s="2" customFormat="1" ht="12">
      <c r="A203" s="41"/>
      <c r="B203" s="42"/>
      <c r="C203" s="43"/>
      <c r="D203" s="272" t="s">
        <v>150</v>
      </c>
      <c r="E203" s="43"/>
      <c r="F203" s="276" t="s">
        <v>256</v>
      </c>
      <c r="G203" s="43"/>
      <c r="H203" s="43"/>
      <c r="I203" s="162"/>
      <c r="J203" s="43"/>
      <c r="K203" s="43"/>
      <c r="L203" s="44"/>
      <c r="M203" s="274"/>
      <c r="N203" s="275"/>
      <c r="O203" s="94"/>
      <c r="P203" s="94"/>
      <c r="Q203" s="94"/>
      <c r="R203" s="94"/>
      <c r="S203" s="94"/>
      <c r="T203" s="95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18" t="s">
        <v>150</v>
      </c>
      <c r="AU203" s="18" t="s">
        <v>91</v>
      </c>
    </row>
    <row r="204" spans="1:51" s="13" customFormat="1" ht="12">
      <c r="A204" s="13"/>
      <c r="B204" s="277"/>
      <c r="C204" s="278"/>
      <c r="D204" s="272" t="s">
        <v>154</v>
      </c>
      <c r="E204" s="279" t="s">
        <v>1</v>
      </c>
      <c r="F204" s="280" t="s">
        <v>257</v>
      </c>
      <c r="G204" s="278"/>
      <c r="H204" s="281">
        <v>176.38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87" t="s">
        <v>154</v>
      </c>
      <c r="AU204" s="287" t="s">
        <v>91</v>
      </c>
      <c r="AV204" s="13" t="s">
        <v>91</v>
      </c>
      <c r="AW204" s="13" t="s">
        <v>36</v>
      </c>
      <c r="AX204" s="13" t="s">
        <v>82</v>
      </c>
      <c r="AY204" s="287" t="s">
        <v>141</v>
      </c>
    </row>
    <row r="205" spans="1:51" s="13" customFormat="1" ht="12">
      <c r="A205" s="13"/>
      <c r="B205" s="277"/>
      <c r="C205" s="278"/>
      <c r="D205" s="272" t="s">
        <v>154</v>
      </c>
      <c r="E205" s="279" t="s">
        <v>1</v>
      </c>
      <c r="F205" s="280" t="s">
        <v>258</v>
      </c>
      <c r="G205" s="278"/>
      <c r="H205" s="281">
        <v>44.1</v>
      </c>
      <c r="I205" s="282"/>
      <c r="J205" s="278"/>
      <c r="K205" s="278"/>
      <c r="L205" s="283"/>
      <c r="M205" s="284"/>
      <c r="N205" s="285"/>
      <c r="O205" s="285"/>
      <c r="P205" s="285"/>
      <c r="Q205" s="285"/>
      <c r="R205" s="285"/>
      <c r="S205" s="285"/>
      <c r="T205" s="28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87" t="s">
        <v>154</v>
      </c>
      <c r="AU205" s="287" t="s">
        <v>91</v>
      </c>
      <c r="AV205" s="13" t="s">
        <v>91</v>
      </c>
      <c r="AW205" s="13" t="s">
        <v>36</v>
      </c>
      <c r="AX205" s="13" t="s">
        <v>82</v>
      </c>
      <c r="AY205" s="287" t="s">
        <v>141</v>
      </c>
    </row>
    <row r="206" spans="1:51" s="13" customFormat="1" ht="12">
      <c r="A206" s="13"/>
      <c r="B206" s="277"/>
      <c r="C206" s="278"/>
      <c r="D206" s="272" t="s">
        <v>154</v>
      </c>
      <c r="E206" s="279" t="s">
        <v>1</v>
      </c>
      <c r="F206" s="280" t="s">
        <v>259</v>
      </c>
      <c r="G206" s="278"/>
      <c r="H206" s="281">
        <v>696.38</v>
      </c>
      <c r="I206" s="282"/>
      <c r="J206" s="278"/>
      <c r="K206" s="278"/>
      <c r="L206" s="283"/>
      <c r="M206" s="284"/>
      <c r="N206" s="285"/>
      <c r="O206" s="285"/>
      <c r="P206" s="285"/>
      <c r="Q206" s="285"/>
      <c r="R206" s="285"/>
      <c r="S206" s="285"/>
      <c r="T206" s="28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87" t="s">
        <v>154</v>
      </c>
      <c r="AU206" s="287" t="s">
        <v>91</v>
      </c>
      <c r="AV206" s="13" t="s">
        <v>91</v>
      </c>
      <c r="AW206" s="13" t="s">
        <v>36</v>
      </c>
      <c r="AX206" s="13" t="s">
        <v>82</v>
      </c>
      <c r="AY206" s="287" t="s">
        <v>141</v>
      </c>
    </row>
    <row r="207" spans="1:51" s="13" customFormat="1" ht="12">
      <c r="A207" s="13"/>
      <c r="B207" s="277"/>
      <c r="C207" s="278"/>
      <c r="D207" s="272" t="s">
        <v>154</v>
      </c>
      <c r="E207" s="279" t="s">
        <v>1</v>
      </c>
      <c r="F207" s="280" t="s">
        <v>260</v>
      </c>
      <c r="G207" s="278"/>
      <c r="H207" s="281">
        <v>174.1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87" t="s">
        <v>154</v>
      </c>
      <c r="AU207" s="287" t="s">
        <v>91</v>
      </c>
      <c r="AV207" s="13" t="s">
        <v>91</v>
      </c>
      <c r="AW207" s="13" t="s">
        <v>36</v>
      </c>
      <c r="AX207" s="13" t="s">
        <v>82</v>
      </c>
      <c r="AY207" s="287" t="s">
        <v>141</v>
      </c>
    </row>
    <row r="208" spans="1:51" s="16" customFormat="1" ht="12">
      <c r="A208" s="16"/>
      <c r="B208" s="309"/>
      <c r="C208" s="310"/>
      <c r="D208" s="272" t="s">
        <v>154</v>
      </c>
      <c r="E208" s="311" t="s">
        <v>1</v>
      </c>
      <c r="F208" s="312" t="s">
        <v>261</v>
      </c>
      <c r="G208" s="310"/>
      <c r="H208" s="313">
        <v>1090.96</v>
      </c>
      <c r="I208" s="314"/>
      <c r="J208" s="310"/>
      <c r="K208" s="310"/>
      <c r="L208" s="315"/>
      <c r="M208" s="316"/>
      <c r="N208" s="317"/>
      <c r="O208" s="317"/>
      <c r="P208" s="317"/>
      <c r="Q208" s="317"/>
      <c r="R208" s="317"/>
      <c r="S208" s="317"/>
      <c r="T208" s="318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319" t="s">
        <v>154</v>
      </c>
      <c r="AU208" s="319" t="s">
        <v>91</v>
      </c>
      <c r="AV208" s="16" t="s">
        <v>147</v>
      </c>
      <c r="AW208" s="16" t="s">
        <v>36</v>
      </c>
      <c r="AX208" s="16" t="s">
        <v>8</v>
      </c>
      <c r="AY208" s="319" t="s">
        <v>141</v>
      </c>
    </row>
    <row r="209" spans="1:65" s="2" customFormat="1" ht="21.75" customHeight="1">
      <c r="A209" s="41"/>
      <c r="B209" s="42"/>
      <c r="C209" s="261" t="s">
        <v>9</v>
      </c>
      <c r="D209" s="261" t="s">
        <v>143</v>
      </c>
      <c r="E209" s="262" t="s">
        <v>262</v>
      </c>
      <c r="F209" s="263" t="s">
        <v>263</v>
      </c>
      <c r="G209" s="264" t="s">
        <v>187</v>
      </c>
      <c r="H209" s="265">
        <v>1090.96</v>
      </c>
      <c r="I209" s="266"/>
      <c r="J209" s="265">
        <f>ROUND(I209*H209,0)</f>
        <v>0</v>
      </c>
      <c r="K209" s="263" t="s">
        <v>1</v>
      </c>
      <c r="L209" s="44"/>
      <c r="M209" s="267" t="s">
        <v>1</v>
      </c>
      <c r="N209" s="268" t="s">
        <v>47</v>
      </c>
      <c r="O209" s="94"/>
      <c r="P209" s="269">
        <f>O209*H209</f>
        <v>0</v>
      </c>
      <c r="Q209" s="269">
        <v>0</v>
      </c>
      <c r="R209" s="269">
        <f>Q209*H209</f>
        <v>0</v>
      </c>
      <c r="S209" s="269">
        <v>0</v>
      </c>
      <c r="T209" s="270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71" t="s">
        <v>147</v>
      </c>
      <c r="AT209" s="271" t="s">
        <v>143</v>
      </c>
      <c r="AU209" s="271" t="s">
        <v>91</v>
      </c>
      <c r="AY209" s="18" t="s">
        <v>141</v>
      </c>
      <c r="BE209" s="146">
        <f>IF(N209="základní",J209,0)</f>
        <v>0</v>
      </c>
      <c r="BF209" s="146">
        <f>IF(N209="snížená",J209,0)</f>
        <v>0</v>
      </c>
      <c r="BG209" s="146">
        <f>IF(N209="zákl. přenesená",J209,0)</f>
        <v>0</v>
      </c>
      <c r="BH209" s="146">
        <f>IF(N209="sníž. přenesená",J209,0)</f>
        <v>0</v>
      </c>
      <c r="BI209" s="146">
        <f>IF(N209="nulová",J209,0)</f>
        <v>0</v>
      </c>
      <c r="BJ209" s="18" t="s">
        <v>8</v>
      </c>
      <c r="BK209" s="146">
        <f>ROUND(I209*H209,0)</f>
        <v>0</v>
      </c>
      <c r="BL209" s="18" t="s">
        <v>147</v>
      </c>
      <c r="BM209" s="271" t="s">
        <v>264</v>
      </c>
    </row>
    <row r="210" spans="1:47" s="2" customFormat="1" ht="12">
      <c r="A210" s="41"/>
      <c r="B210" s="42"/>
      <c r="C210" s="43"/>
      <c r="D210" s="272" t="s">
        <v>149</v>
      </c>
      <c r="E210" s="43"/>
      <c r="F210" s="273" t="s">
        <v>263</v>
      </c>
      <c r="G210" s="43"/>
      <c r="H210" s="43"/>
      <c r="I210" s="162"/>
      <c r="J210" s="43"/>
      <c r="K210" s="43"/>
      <c r="L210" s="44"/>
      <c r="M210" s="274"/>
      <c r="N210" s="275"/>
      <c r="O210" s="94"/>
      <c r="P210" s="94"/>
      <c r="Q210" s="94"/>
      <c r="R210" s="94"/>
      <c r="S210" s="94"/>
      <c r="T210" s="95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18" t="s">
        <v>149</v>
      </c>
      <c r="AU210" s="18" t="s">
        <v>91</v>
      </c>
    </row>
    <row r="211" spans="1:47" s="2" customFormat="1" ht="12">
      <c r="A211" s="41"/>
      <c r="B211" s="42"/>
      <c r="C211" s="43"/>
      <c r="D211" s="272" t="s">
        <v>152</v>
      </c>
      <c r="E211" s="43"/>
      <c r="F211" s="276" t="s">
        <v>265</v>
      </c>
      <c r="G211" s="43"/>
      <c r="H211" s="43"/>
      <c r="I211" s="162"/>
      <c r="J211" s="43"/>
      <c r="K211" s="43"/>
      <c r="L211" s="44"/>
      <c r="M211" s="274"/>
      <c r="N211" s="275"/>
      <c r="O211" s="94"/>
      <c r="P211" s="94"/>
      <c r="Q211" s="94"/>
      <c r="R211" s="94"/>
      <c r="S211" s="94"/>
      <c r="T211" s="95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18" t="s">
        <v>152</v>
      </c>
      <c r="AU211" s="18" t="s">
        <v>91</v>
      </c>
    </row>
    <row r="212" spans="1:51" s="13" customFormat="1" ht="12">
      <c r="A212" s="13"/>
      <c r="B212" s="277"/>
      <c r="C212" s="278"/>
      <c r="D212" s="272" t="s">
        <v>154</v>
      </c>
      <c r="E212" s="279" t="s">
        <v>1</v>
      </c>
      <c r="F212" s="280" t="s">
        <v>257</v>
      </c>
      <c r="G212" s="278"/>
      <c r="H212" s="281">
        <v>176.38</v>
      </c>
      <c r="I212" s="282"/>
      <c r="J212" s="278"/>
      <c r="K212" s="278"/>
      <c r="L212" s="283"/>
      <c r="M212" s="284"/>
      <c r="N212" s="285"/>
      <c r="O212" s="285"/>
      <c r="P212" s="285"/>
      <c r="Q212" s="285"/>
      <c r="R212" s="285"/>
      <c r="S212" s="285"/>
      <c r="T212" s="28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87" t="s">
        <v>154</v>
      </c>
      <c r="AU212" s="287" t="s">
        <v>91</v>
      </c>
      <c r="AV212" s="13" t="s">
        <v>91</v>
      </c>
      <c r="AW212" s="13" t="s">
        <v>36</v>
      </c>
      <c r="AX212" s="13" t="s">
        <v>82</v>
      </c>
      <c r="AY212" s="287" t="s">
        <v>141</v>
      </c>
    </row>
    <row r="213" spans="1:51" s="13" customFormat="1" ht="12">
      <c r="A213" s="13"/>
      <c r="B213" s="277"/>
      <c r="C213" s="278"/>
      <c r="D213" s="272" t="s">
        <v>154</v>
      </c>
      <c r="E213" s="279" t="s">
        <v>1</v>
      </c>
      <c r="F213" s="280" t="s">
        <v>258</v>
      </c>
      <c r="G213" s="278"/>
      <c r="H213" s="281">
        <v>44.1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87" t="s">
        <v>154</v>
      </c>
      <c r="AU213" s="287" t="s">
        <v>91</v>
      </c>
      <c r="AV213" s="13" t="s">
        <v>91</v>
      </c>
      <c r="AW213" s="13" t="s">
        <v>36</v>
      </c>
      <c r="AX213" s="13" t="s">
        <v>82</v>
      </c>
      <c r="AY213" s="287" t="s">
        <v>141</v>
      </c>
    </row>
    <row r="214" spans="1:51" s="13" customFormat="1" ht="12">
      <c r="A214" s="13"/>
      <c r="B214" s="277"/>
      <c r="C214" s="278"/>
      <c r="D214" s="272" t="s">
        <v>154</v>
      </c>
      <c r="E214" s="279" t="s">
        <v>1</v>
      </c>
      <c r="F214" s="280" t="s">
        <v>259</v>
      </c>
      <c r="G214" s="278"/>
      <c r="H214" s="281">
        <v>696.38</v>
      </c>
      <c r="I214" s="282"/>
      <c r="J214" s="278"/>
      <c r="K214" s="278"/>
      <c r="L214" s="283"/>
      <c r="M214" s="284"/>
      <c r="N214" s="285"/>
      <c r="O214" s="285"/>
      <c r="P214" s="285"/>
      <c r="Q214" s="285"/>
      <c r="R214" s="285"/>
      <c r="S214" s="285"/>
      <c r="T214" s="28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87" t="s">
        <v>154</v>
      </c>
      <c r="AU214" s="287" t="s">
        <v>91</v>
      </c>
      <c r="AV214" s="13" t="s">
        <v>91</v>
      </c>
      <c r="AW214" s="13" t="s">
        <v>36</v>
      </c>
      <c r="AX214" s="13" t="s">
        <v>82</v>
      </c>
      <c r="AY214" s="287" t="s">
        <v>141</v>
      </c>
    </row>
    <row r="215" spans="1:51" s="13" customFormat="1" ht="12">
      <c r="A215" s="13"/>
      <c r="B215" s="277"/>
      <c r="C215" s="278"/>
      <c r="D215" s="272" t="s">
        <v>154</v>
      </c>
      <c r="E215" s="279" t="s">
        <v>1</v>
      </c>
      <c r="F215" s="280" t="s">
        <v>260</v>
      </c>
      <c r="G215" s="278"/>
      <c r="H215" s="281">
        <v>174.1</v>
      </c>
      <c r="I215" s="282"/>
      <c r="J215" s="278"/>
      <c r="K215" s="278"/>
      <c r="L215" s="283"/>
      <c r="M215" s="284"/>
      <c r="N215" s="285"/>
      <c r="O215" s="285"/>
      <c r="P215" s="285"/>
      <c r="Q215" s="285"/>
      <c r="R215" s="285"/>
      <c r="S215" s="285"/>
      <c r="T215" s="28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87" t="s">
        <v>154</v>
      </c>
      <c r="AU215" s="287" t="s">
        <v>91</v>
      </c>
      <c r="AV215" s="13" t="s">
        <v>91</v>
      </c>
      <c r="AW215" s="13" t="s">
        <v>36</v>
      </c>
      <c r="AX215" s="13" t="s">
        <v>82</v>
      </c>
      <c r="AY215" s="287" t="s">
        <v>141</v>
      </c>
    </row>
    <row r="216" spans="1:51" s="16" customFormat="1" ht="12">
      <c r="A216" s="16"/>
      <c r="B216" s="309"/>
      <c r="C216" s="310"/>
      <c r="D216" s="272" t="s">
        <v>154</v>
      </c>
      <c r="E216" s="311" t="s">
        <v>1</v>
      </c>
      <c r="F216" s="312" t="s">
        <v>261</v>
      </c>
      <c r="G216" s="310"/>
      <c r="H216" s="313">
        <v>1090.96</v>
      </c>
      <c r="I216" s="314"/>
      <c r="J216" s="310"/>
      <c r="K216" s="310"/>
      <c r="L216" s="315"/>
      <c r="M216" s="316"/>
      <c r="N216" s="317"/>
      <c r="O216" s="317"/>
      <c r="P216" s="317"/>
      <c r="Q216" s="317"/>
      <c r="R216" s="317"/>
      <c r="S216" s="317"/>
      <c r="T216" s="318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319" t="s">
        <v>154</v>
      </c>
      <c r="AU216" s="319" t="s">
        <v>91</v>
      </c>
      <c r="AV216" s="16" t="s">
        <v>147</v>
      </c>
      <c r="AW216" s="16" t="s">
        <v>36</v>
      </c>
      <c r="AX216" s="16" t="s">
        <v>8</v>
      </c>
      <c r="AY216" s="319" t="s">
        <v>141</v>
      </c>
    </row>
    <row r="217" spans="1:65" s="2" customFormat="1" ht="33" customHeight="1">
      <c r="A217" s="41"/>
      <c r="B217" s="42"/>
      <c r="C217" s="261" t="s">
        <v>266</v>
      </c>
      <c r="D217" s="261" t="s">
        <v>143</v>
      </c>
      <c r="E217" s="262" t="s">
        <v>267</v>
      </c>
      <c r="F217" s="263" t="s">
        <v>268</v>
      </c>
      <c r="G217" s="264" t="s">
        <v>187</v>
      </c>
      <c r="H217" s="265">
        <v>20</v>
      </c>
      <c r="I217" s="266"/>
      <c r="J217" s="265">
        <f>ROUND(I217*H217,0)</f>
        <v>0</v>
      </c>
      <c r="K217" s="263" t="s">
        <v>1</v>
      </c>
      <c r="L217" s="44"/>
      <c r="M217" s="267" t="s">
        <v>1</v>
      </c>
      <c r="N217" s="268" t="s">
        <v>47</v>
      </c>
      <c r="O217" s="94"/>
      <c r="P217" s="269">
        <f>O217*H217</f>
        <v>0</v>
      </c>
      <c r="Q217" s="269">
        <v>0</v>
      </c>
      <c r="R217" s="269">
        <f>Q217*H217</f>
        <v>0</v>
      </c>
      <c r="S217" s="269">
        <v>0</v>
      </c>
      <c r="T217" s="270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71" t="s">
        <v>147</v>
      </c>
      <c r="AT217" s="271" t="s">
        <v>143</v>
      </c>
      <c r="AU217" s="271" t="s">
        <v>91</v>
      </c>
      <c r="AY217" s="18" t="s">
        <v>141</v>
      </c>
      <c r="BE217" s="146">
        <f>IF(N217="základní",J217,0)</f>
        <v>0</v>
      </c>
      <c r="BF217" s="146">
        <f>IF(N217="snížená",J217,0)</f>
        <v>0</v>
      </c>
      <c r="BG217" s="146">
        <f>IF(N217="zákl. přenesená",J217,0)</f>
        <v>0</v>
      </c>
      <c r="BH217" s="146">
        <f>IF(N217="sníž. přenesená",J217,0)</f>
        <v>0</v>
      </c>
      <c r="BI217" s="146">
        <f>IF(N217="nulová",J217,0)</f>
        <v>0</v>
      </c>
      <c r="BJ217" s="18" t="s">
        <v>8</v>
      </c>
      <c r="BK217" s="146">
        <f>ROUND(I217*H217,0)</f>
        <v>0</v>
      </c>
      <c r="BL217" s="18" t="s">
        <v>147</v>
      </c>
      <c r="BM217" s="271" t="s">
        <v>269</v>
      </c>
    </row>
    <row r="218" spans="1:47" s="2" customFormat="1" ht="12">
      <c r="A218" s="41"/>
      <c r="B218" s="42"/>
      <c r="C218" s="43"/>
      <c r="D218" s="272" t="s">
        <v>149</v>
      </c>
      <c r="E218" s="43"/>
      <c r="F218" s="273" t="s">
        <v>268</v>
      </c>
      <c r="G218" s="43"/>
      <c r="H218" s="43"/>
      <c r="I218" s="162"/>
      <c r="J218" s="43"/>
      <c r="K218" s="43"/>
      <c r="L218" s="44"/>
      <c r="M218" s="274"/>
      <c r="N218" s="275"/>
      <c r="O218" s="94"/>
      <c r="P218" s="94"/>
      <c r="Q218" s="94"/>
      <c r="R218" s="94"/>
      <c r="S218" s="94"/>
      <c r="T218" s="95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18" t="s">
        <v>149</v>
      </c>
      <c r="AU218" s="18" t="s">
        <v>91</v>
      </c>
    </row>
    <row r="219" spans="1:47" s="2" customFormat="1" ht="12">
      <c r="A219" s="41"/>
      <c r="B219" s="42"/>
      <c r="C219" s="43"/>
      <c r="D219" s="272" t="s">
        <v>152</v>
      </c>
      <c r="E219" s="43"/>
      <c r="F219" s="276" t="s">
        <v>270</v>
      </c>
      <c r="G219" s="43"/>
      <c r="H219" s="43"/>
      <c r="I219" s="162"/>
      <c r="J219" s="43"/>
      <c r="K219" s="43"/>
      <c r="L219" s="44"/>
      <c r="M219" s="274"/>
      <c r="N219" s="275"/>
      <c r="O219" s="94"/>
      <c r="P219" s="94"/>
      <c r="Q219" s="94"/>
      <c r="R219" s="94"/>
      <c r="S219" s="94"/>
      <c r="T219" s="95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T219" s="18" t="s">
        <v>152</v>
      </c>
      <c r="AU219" s="18" t="s">
        <v>91</v>
      </c>
    </row>
    <row r="220" spans="1:51" s="13" customFormat="1" ht="12">
      <c r="A220" s="13"/>
      <c r="B220" s="277"/>
      <c r="C220" s="278"/>
      <c r="D220" s="272" t="s">
        <v>154</v>
      </c>
      <c r="E220" s="279" t="s">
        <v>1</v>
      </c>
      <c r="F220" s="280" t="s">
        <v>271</v>
      </c>
      <c r="G220" s="278"/>
      <c r="H220" s="281">
        <v>20</v>
      </c>
      <c r="I220" s="282"/>
      <c r="J220" s="278"/>
      <c r="K220" s="278"/>
      <c r="L220" s="283"/>
      <c r="M220" s="284"/>
      <c r="N220" s="285"/>
      <c r="O220" s="285"/>
      <c r="P220" s="285"/>
      <c r="Q220" s="285"/>
      <c r="R220" s="285"/>
      <c r="S220" s="285"/>
      <c r="T220" s="28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87" t="s">
        <v>154</v>
      </c>
      <c r="AU220" s="287" t="s">
        <v>91</v>
      </c>
      <c r="AV220" s="13" t="s">
        <v>91</v>
      </c>
      <c r="AW220" s="13" t="s">
        <v>36</v>
      </c>
      <c r="AX220" s="13" t="s">
        <v>8</v>
      </c>
      <c r="AY220" s="287" t="s">
        <v>141</v>
      </c>
    </row>
    <row r="221" spans="1:65" s="2" customFormat="1" ht="21.75" customHeight="1">
      <c r="A221" s="41"/>
      <c r="B221" s="42"/>
      <c r="C221" s="261" t="s">
        <v>272</v>
      </c>
      <c r="D221" s="261" t="s">
        <v>143</v>
      </c>
      <c r="E221" s="262" t="s">
        <v>273</v>
      </c>
      <c r="F221" s="263" t="s">
        <v>274</v>
      </c>
      <c r="G221" s="264" t="s">
        <v>158</v>
      </c>
      <c r="H221" s="265">
        <v>392</v>
      </c>
      <c r="I221" s="266"/>
      <c r="J221" s="265">
        <f>ROUND(I221*H221,0)</f>
        <v>0</v>
      </c>
      <c r="K221" s="263" t="s">
        <v>159</v>
      </c>
      <c r="L221" s="44"/>
      <c r="M221" s="267" t="s">
        <v>1</v>
      </c>
      <c r="N221" s="268" t="s">
        <v>47</v>
      </c>
      <c r="O221" s="94"/>
      <c r="P221" s="269">
        <f>O221*H221</f>
        <v>0</v>
      </c>
      <c r="Q221" s="269">
        <v>0</v>
      </c>
      <c r="R221" s="269">
        <f>Q221*H221</f>
        <v>0</v>
      </c>
      <c r="S221" s="269">
        <v>0</v>
      </c>
      <c r="T221" s="270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71" t="s">
        <v>147</v>
      </c>
      <c r="AT221" s="271" t="s">
        <v>143</v>
      </c>
      <c r="AU221" s="271" t="s">
        <v>91</v>
      </c>
      <c r="AY221" s="18" t="s">
        <v>141</v>
      </c>
      <c r="BE221" s="146">
        <f>IF(N221="základní",J221,0)</f>
        <v>0</v>
      </c>
      <c r="BF221" s="146">
        <f>IF(N221="snížená",J221,0)</f>
        <v>0</v>
      </c>
      <c r="BG221" s="146">
        <f>IF(N221="zákl. přenesená",J221,0)</f>
        <v>0</v>
      </c>
      <c r="BH221" s="146">
        <f>IF(N221="sníž. přenesená",J221,0)</f>
        <v>0</v>
      </c>
      <c r="BI221" s="146">
        <f>IF(N221="nulová",J221,0)</f>
        <v>0</v>
      </c>
      <c r="BJ221" s="18" t="s">
        <v>8</v>
      </c>
      <c r="BK221" s="146">
        <f>ROUND(I221*H221,0)</f>
        <v>0</v>
      </c>
      <c r="BL221" s="18" t="s">
        <v>147</v>
      </c>
      <c r="BM221" s="271" t="s">
        <v>275</v>
      </c>
    </row>
    <row r="222" spans="1:47" s="2" customFormat="1" ht="12">
      <c r="A222" s="41"/>
      <c r="B222" s="42"/>
      <c r="C222" s="43"/>
      <c r="D222" s="272" t="s">
        <v>149</v>
      </c>
      <c r="E222" s="43"/>
      <c r="F222" s="273" t="s">
        <v>276</v>
      </c>
      <c r="G222" s="43"/>
      <c r="H222" s="43"/>
      <c r="I222" s="162"/>
      <c r="J222" s="43"/>
      <c r="K222" s="43"/>
      <c r="L222" s="44"/>
      <c r="M222" s="274"/>
      <c r="N222" s="275"/>
      <c r="O222" s="94"/>
      <c r="P222" s="94"/>
      <c r="Q222" s="94"/>
      <c r="R222" s="94"/>
      <c r="S222" s="94"/>
      <c r="T222" s="95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18" t="s">
        <v>149</v>
      </c>
      <c r="AU222" s="18" t="s">
        <v>91</v>
      </c>
    </row>
    <row r="223" spans="1:47" s="2" customFormat="1" ht="12">
      <c r="A223" s="41"/>
      <c r="B223" s="42"/>
      <c r="C223" s="43"/>
      <c r="D223" s="272" t="s">
        <v>150</v>
      </c>
      <c r="E223" s="43"/>
      <c r="F223" s="276" t="s">
        <v>277</v>
      </c>
      <c r="G223" s="43"/>
      <c r="H223" s="43"/>
      <c r="I223" s="162"/>
      <c r="J223" s="43"/>
      <c r="K223" s="43"/>
      <c r="L223" s="44"/>
      <c r="M223" s="274"/>
      <c r="N223" s="275"/>
      <c r="O223" s="94"/>
      <c r="P223" s="94"/>
      <c r="Q223" s="94"/>
      <c r="R223" s="94"/>
      <c r="S223" s="94"/>
      <c r="T223" s="95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T223" s="18" t="s">
        <v>150</v>
      </c>
      <c r="AU223" s="18" t="s">
        <v>91</v>
      </c>
    </row>
    <row r="224" spans="1:51" s="13" customFormat="1" ht="12">
      <c r="A224" s="13"/>
      <c r="B224" s="277"/>
      <c r="C224" s="278"/>
      <c r="D224" s="272" t="s">
        <v>154</v>
      </c>
      <c r="E224" s="279" t="s">
        <v>1</v>
      </c>
      <c r="F224" s="280" t="s">
        <v>278</v>
      </c>
      <c r="G224" s="278"/>
      <c r="H224" s="281">
        <v>95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87" t="s">
        <v>154</v>
      </c>
      <c r="AU224" s="287" t="s">
        <v>91</v>
      </c>
      <c r="AV224" s="13" t="s">
        <v>91</v>
      </c>
      <c r="AW224" s="13" t="s">
        <v>36</v>
      </c>
      <c r="AX224" s="13" t="s">
        <v>82</v>
      </c>
      <c r="AY224" s="287" t="s">
        <v>141</v>
      </c>
    </row>
    <row r="225" spans="1:51" s="13" customFormat="1" ht="12">
      <c r="A225" s="13"/>
      <c r="B225" s="277"/>
      <c r="C225" s="278"/>
      <c r="D225" s="272" t="s">
        <v>154</v>
      </c>
      <c r="E225" s="279" t="s">
        <v>1</v>
      </c>
      <c r="F225" s="280" t="s">
        <v>279</v>
      </c>
      <c r="G225" s="278"/>
      <c r="H225" s="281">
        <v>297</v>
      </c>
      <c r="I225" s="282"/>
      <c r="J225" s="278"/>
      <c r="K225" s="278"/>
      <c r="L225" s="283"/>
      <c r="M225" s="284"/>
      <c r="N225" s="285"/>
      <c r="O225" s="285"/>
      <c r="P225" s="285"/>
      <c r="Q225" s="285"/>
      <c r="R225" s="285"/>
      <c r="S225" s="285"/>
      <c r="T225" s="28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87" t="s">
        <v>154</v>
      </c>
      <c r="AU225" s="287" t="s">
        <v>91</v>
      </c>
      <c r="AV225" s="13" t="s">
        <v>91</v>
      </c>
      <c r="AW225" s="13" t="s">
        <v>36</v>
      </c>
      <c r="AX225" s="13" t="s">
        <v>82</v>
      </c>
      <c r="AY225" s="287" t="s">
        <v>141</v>
      </c>
    </row>
    <row r="226" spans="1:51" s="16" customFormat="1" ht="12">
      <c r="A226" s="16"/>
      <c r="B226" s="309"/>
      <c r="C226" s="310"/>
      <c r="D226" s="272" t="s">
        <v>154</v>
      </c>
      <c r="E226" s="311" t="s">
        <v>1</v>
      </c>
      <c r="F226" s="312" t="s">
        <v>261</v>
      </c>
      <c r="G226" s="310"/>
      <c r="H226" s="313">
        <v>392</v>
      </c>
      <c r="I226" s="314"/>
      <c r="J226" s="310"/>
      <c r="K226" s="310"/>
      <c r="L226" s="315"/>
      <c r="M226" s="316"/>
      <c r="N226" s="317"/>
      <c r="O226" s="317"/>
      <c r="P226" s="317"/>
      <c r="Q226" s="317"/>
      <c r="R226" s="317"/>
      <c r="S226" s="317"/>
      <c r="T226" s="318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319" t="s">
        <v>154</v>
      </c>
      <c r="AU226" s="319" t="s">
        <v>91</v>
      </c>
      <c r="AV226" s="16" t="s">
        <v>147</v>
      </c>
      <c r="AW226" s="16" t="s">
        <v>36</v>
      </c>
      <c r="AX226" s="16" t="s">
        <v>8</v>
      </c>
      <c r="AY226" s="319" t="s">
        <v>141</v>
      </c>
    </row>
    <row r="227" spans="1:65" s="2" customFormat="1" ht="21.75" customHeight="1">
      <c r="A227" s="41"/>
      <c r="B227" s="42"/>
      <c r="C227" s="261" t="s">
        <v>280</v>
      </c>
      <c r="D227" s="261" t="s">
        <v>143</v>
      </c>
      <c r="E227" s="262" t="s">
        <v>281</v>
      </c>
      <c r="F227" s="263" t="s">
        <v>282</v>
      </c>
      <c r="G227" s="264" t="s">
        <v>158</v>
      </c>
      <c r="H227" s="265">
        <v>239.6</v>
      </c>
      <c r="I227" s="266"/>
      <c r="J227" s="265">
        <f>ROUND(I227*H227,0)</f>
        <v>0</v>
      </c>
      <c r="K227" s="263" t="s">
        <v>159</v>
      </c>
      <c r="L227" s="44"/>
      <c r="M227" s="267" t="s">
        <v>1</v>
      </c>
      <c r="N227" s="268" t="s">
        <v>47</v>
      </c>
      <c r="O227" s="94"/>
      <c r="P227" s="269">
        <f>O227*H227</f>
        <v>0</v>
      </c>
      <c r="Q227" s="269">
        <v>0</v>
      </c>
      <c r="R227" s="269">
        <f>Q227*H227</f>
        <v>0</v>
      </c>
      <c r="S227" s="269">
        <v>0</v>
      </c>
      <c r="T227" s="270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71" t="s">
        <v>147</v>
      </c>
      <c r="AT227" s="271" t="s">
        <v>143</v>
      </c>
      <c r="AU227" s="271" t="s">
        <v>91</v>
      </c>
      <c r="AY227" s="18" t="s">
        <v>141</v>
      </c>
      <c r="BE227" s="146">
        <f>IF(N227="základní",J227,0)</f>
        <v>0</v>
      </c>
      <c r="BF227" s="146">
        <f>IF(N227="snížená",J227,0)</f>
        <v>0</v>
      </c>
      <c r="BG227" s="146">
        <f>IF(N227="zákl. přenesená",J227,0)</f>
        <v>0</v>
      </c>
      <c r="BH227" s="146">
        <f>IF(N227="sníž. přenesená",J227,0)</f>
        <v>0</v>
      </c>
      <c r="BI227" s="146">
        <f>IF(N227="nulová",J227,0)</f>
        <v>0</v>
      </c>
      <c r="BJ227" s="18" t="s">
        <v>8</v>
      </c>
      <c r="BK227" s="146">
        <f>ROUND(I227*H227,0)</f>
        <v>0</v>
      </c>
      <c r="BL227" s="18" t="s">
        <v>147</v>
      </c>
      <c r="BM227" s="271" t="s">
        <v>283</v>
      </c>
    </row>
    <row r="228" spans="1:47" s="2" customFormat="1" ht="12">
      <c r="A228" s="41"/>
      <c r="B228" s="42"/>
      <c r="C228" s="43"/>
      <c r="D228" s="272" t="s">
        <v>149</v>
      </c>
      <c r="E228" s="43"/>
      <c r="F228" s="273" t="s">
        <v>284</v>
      </c>
      <c r="G228" s="43"/>
      <c r="H228" s="43"/>
      <c r="I228" s="162"/>
      <c r="J228" s="43"/>
      <c r="K228" s="43"/>
      <c r="L228" s="44"/>
      <c r="M228" s="274"/>
      <c r="N228" s="275"/>
      <c r="O228" s="94"/>
      <c r="P228" s="94"/>
      <c r="Q228" s="94"/>
      <c r="R228" s="94"/>
      <c r="S228" s="94"/>
      <c r="T228" s="95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18" t="s">
        <v>149</v>
      </c>
      <c r="AU228" s="18" t="s">
        <v>91</v>
      </c>
    </row>
    <row r="229" spans="1:47" s="2" customFormat="1" ht="12">
      <c r="A229" s="41"/>
      <c r="B229" s="42"/>
      <c r="C229" s="43"/>
      <c r="D229" s="272" t="s">
        <v>150</v>
      </c>
      <c r="E229" s="43"/>
      <c r="F229" s="276" t="s">
        <v>285</v>
      </c>
      <c r="G229" s="43"/>
      <c r="H229" s="43"/>
      <c r="I229" s="162"/>
      <c r="J229" s="43"/>
      <c r="K229" s="43"/>
      <c r="L229" s="44"/>
      <c r="M229" s="274"/>
      <c r="N229" s="275"/>
      <c r="O229" s="94"/>
      <c r="P229" s="94"/>
      <c r="Q229" s="94"/>
      <c r="R229" s="94"/>
      <c r="S229" s="94"/>
      <c r="T229" s="95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18" t="s">
        <v>150</v>
      </c>
      <c r="AU229" s="18" t="s">
        <v>91</v>
      </c>
    </row>
    <row r="230" spans="1:51" s="13" customFormat="1" ht="12">
      <c r="A230" s="13"/>
      <c r="B230" s="277"/>
      <c r="C230" s="278"/>
      <c r="D230" s="272" t="s">
        <v>154</v>
      </c>
      <c r="E230" s="279" t="s">
        <v>1</v>
      </c>
      <c r="F230" s="280" t="s">
        <v>286</v>
      </c>
      <c r="G230" s="278"/>
      <c r="H230" s="281">
        <v>15.4</v>
      </c>
      <c r="I230" s="282"/>
      <c r="J230" s="278"/>
      <c r="K230" s="278"/>
      <c r="L230" s="283"/>
      <c r="M230" s="284"/>
      <c r="N230" s="285"/>
      <c r="O230" s="285"/>
      <c r="P230" s="285"/>
      <c r="Q230" s="285"/>
      <c r="R230" s="285"/>
      <c r="S230" s="285"/>
      <c r="T230" s="28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87" t="s">
        <v>154</v>
      </c>
      <c r="AU230" s="287" t="s">
        <v>91</v>
      </c>
      <c r="AV230" s="13" t="s">
        <v>91</v>
      </c>
      <c r="AW230" s="13" t="s">
        <v>36</v>
      </c>
      <c r="AX230" s="13" t="s">
        <v>82</v>
      </c>
      <c r="AY230" s="287" t="s">
        <v>141</v>
      </c>
    </row>
    <row r="231" spans="1:51" s="13" customFormat="1" ht="12">
      <c r="A231" s="13"/>
      <c r="B231" s="277"/>
      <c r="C231" s="278"/>
      <c r="D231" s="272" t="s">
        <v>154</v>
      </c>
      <c r="E231" s="279" t="s">
        <v>1</v>
      </c>
      <c r="F231" s="280" t="s">
        <v>287</v>
      </c>
      <c r="G231" s="278"/>
      <c r="H231" s="281">
        <v>15.8</v>
      </c>
      <c r="I231" s="282"/>
      <c r="J231" s="278"/>
      <c r="K231" s="278"/>
      <c r="L231" s="283"/>
      <c r="M231" s="284"/>
      <c r="N231" s="285"/>
      <c r="O231" s="285"/>
      <c r="P231" s="285"/>
      <c r="Q231" s="285"/>
      <c r="R231" s="285"/>
      <c r="S231" s="285"/>
      <c r="T231" s="28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87" t="s">
        <v>154</v>
      </c>
      <c r="AU231" s="287" t="s">
        <v>91</v>
      </c>
      <c r="AV231" s="13" t="s">
        <v>91</v>
      </c>
      <c r="AW231" s="13" t="s">
        <v>36</v>
      </c>
      <c r="AX231" s="13" t="s">
        <v>82</v>
      </c>
      <c r="AY231" s="287" t="s">
        <v>141</v>
      </c>
    </row>
    <row r="232" spans="1:51" s="13" customFormat="1" ht="12">
      <c r="A232" s="13"/>
      <c r="B232" s="277"/>
      <c r="C232" s="278"/>
      <c r="D232" s="272" t="s">
        <v>154</v>
      </c>
      <c r="E232" s="279" t="s">
        <v>1</v>
      </c>
      <c r="F232" s="280" t="s">
        <v>288</v>
      </c>
      <c r="G232" s="278"/>
      <c r="H232" s="281">
        <v>15.8</v>
      </c>
      <c r="I232" s="282"/>
      <c r="J232" s="278"/>
      <c r="K232" s="278"/>
      <c r="L232" s="283"/>
      <c r="M232" s="284"/>
      <c r="N232" s="285"/>
      <c r="O232" s="285"/>
      <c r="P232" s="285"/>
      <c r="Q232" s="285"/>
      <c r="R232" s="285"/>
      <c r="S232" s="285"/>
      <c r="T232" s="28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87" t="s">
        <v>154</v>
      </c>
      <c r="AU232" s="287" t="s">
        <v>91</v>
      </c>
      <c r="AV232" s="13" t="s">
        <v>91</v>
      </c>
      <c r="AW232" s="13" t="s">
        <v>36</v>
      </c>
      <c r="AX232" s="13" t="s">
        <v>82</v>
      </c>
      <c r="AY232" s="287" t="s">
        <v>141</v>
      </c>
    </row>
    <row r="233" spans="1:51" s="13" customFormat="1" ht="12">
      <c r="A233" s="13"/>
      <c r="B233" s="277"/>
      <c r="C233" s="278"/>
      <c r="D233" s="272" t="s">
        <v>154</v>
      </c>
      <c r="E233" s="279" t="s">
        <v>1</v>
      </c>
      <c r="F233" s="280" t="s">
        <v>289</v>
      </c>
      <c r="G233" s="278"/>
      <c r="H233" s="281">
        <v>13.8</v>
      </c>
      <c r="I233" s="282"/>
      <c r="J233" s="278"/>
      <c r="K233" s="278"/>
      <c r="L233" s="283"/>
      <c r="M233" s="284"/>
      <c r="N233" s="285"/>
      <c r="O233" s="285"/>
      <c r="P233" s="285"/>
      <c r="Q233" s="285"/>
      <c r="R233" s="285"/>
      <c r="S233" s="285"/>
      <c r="T233" s="28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87" t="s">
        <v>154</v>
      </c>
      <c r="AU233" s="287" t="s">
        <v>91</v>
      </c>
      <c r="AV233" s="13" t="s">
        <v>91</v>
      </c>
      <c r="AW233" s="13" t="s">
        <v>36</v>
      </c>
      <c r="AX233" s="13" t="s">
        <v>82</v>
      </c>
      <c r="AY233" s="287" t="s">
        <v>141</v>
      </c>
    </row>
    <row r="234" spans="1:51" s="13" customFormat="1" ht="12">
      <c r="A234" s="13"/>
      <c r="B234" s="277"/>
      <c r="C234" s="278"/>
      <c r="D234" s="272" t="s">
        <v>154</v>
      </c>
      <c r="E234" s="279" t="s">
        <v>1</v>
      </c>
      <c r="F234" s="280" t="s">
        <v>290</v>
      </c>
      <c r="G234" s="278"/>
      <c r="H234" s="281">
        <v>11.8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87" t="s">
        <v>154</v>
      </c>
      <c r="AU234" s="287" t="s">
        <v>91</v>
      </c>
      <c r="AV234" s="13" t="s">
        <v>91</v>
      </c>
      <c r="AW234" s="13" t="s">
        <v>36</v>
      </c>
      <c r="AX234" s="13" t="s">
        <v>82</v>
      </c>
      <c r="AY234" s="287" t="s">
        <v>141</v>
      </c>
    </row>
    <row r="235" spans="1:51" s="13" customFormat="1" ht="12">
      <c r="A235" s="13"/>
      <c r="B235" s="277"/>
      <c r="C235" s="278"/>
      <c r="D235" s="272" t="s">
        <v>154</v>
      </c>
      <c r="E235" s="279" t="s">
        <v>1</v>
      </c>
      <c r="F235" s="280" t="s">
        <v>291</v>
      </c>
      <c r="G235" s="278"/>
      <c r="H235" s="281">
        <v>13</v>
      </c>
      <c r="I235" s="282"/>
      <c r="J235" s="278"/>
      <c r="K235" s="278"/>
      <c r="L235" s="283"/>
      <c r="M235" s="284"/>
      <c r="N235" s="285"/>
      <c r="O235" s="285"/>
      <c r="P235" s="285"/>
      <c r="Q235" s="285"/>
      <c r="R235" s="285"/>
      <c r="S235" s="285"/>
      <c r="T235" s="28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87" t="s">
        <v>154</v>
      </c>
      <c r="AU235" s="287" t="s">
        <v>91</v>
      </c>
      <c r="AV235" s="13" t="s">
        <v>91</v>
      </c>
      <c r="AW235" s="13" t="s">
        <v>36</v>
      </c>
      <c r="AX235" s="13" t="s">
        <v>82</v>
      </c>
      <c r="AY235" s="287" t="s">
        <v>141</v>
      </c>
    </row>
    <row r="236" spans="1:51" s="13" customFormat="1" ht="12">
      <c r="A236" s="13"/>
      <c r="B236" s="277"/>
      <c r="C236" s="278"/>
      <c r="D236" s="272" t="s">
        <v>154</v>
      </c>
      <c r="E236" s="279" t="s">
        <v>1</v>
      </c>
      <c r="F236" s="280" t="s">
        <v>292</v>
      </c>
      <c r="G236" s="278"/>
      <c r="H236" s="281">
        <v>12.2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87" t="s">
        <v>154</v>
      </c>
      <c r="AU236" s="287" t="s">
        <v>91</v>
      </c>
      <c r="AV236" s="13" t="s">
        <v>91</v>
      </c>
      <c r="AW236" s="13" t="s">
        <v>36</v>
      </c>
      <c r="AX236" s="13" t="s">
        <v>82</v>
      </c>
      <c r="AY236" s="287" t="s">
        <v>141</v>
      </c>
    </row>
    <row r="237" spans="1:51" s="13" customFormat="1" ht="12">
      <c r="A237" s="13"/>
      <c r="B237" s="277"/>
      <c r="C237" s="278"/>
      <c r="D237" s="272" t="s">
        <v>154</v>
      </c>
      <c r="E237" s="279" t="s">
        <v>1</v>
      </c>
      <c r="F237" s="280" t="s">
        <v>293</v>
      </c>
      <c r="G237" s="278"/>
      <c r="H237" s="281">
        <v>12.2</v>
      </c>
      <c r="I237" s="282"/>
      <c r="J237" s="278"/>
      <c r="K237" s="278"/>
      <c r="L237" s="283"/>
      <c r="M237" s="284"/>
      <c r="N237" s="285"/>
      <c r="O237" s="285"/>
      <c r="P237" s="285"/>
      <c r="Q237" s="285"/>
      <c r="R237" s="285"/>
      <c r="S237" s="285"/>
      <c r="T237" s="28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87" t="s">
        <v>154</v>
      </c>
      <c r="AU237" s="287" t="s">
        <v>91</v>
      </c>
      <c r="AV237" s="13" t="s">
        <v>91</v>
      </c>
      <c r="AW237" s="13" t="s">
        <v>36</v>
      </c>
      <c r="AX237" s="13" t="s">
        <v>82</v>
      </c>
      <c r="AY237" s="287" t="s">
        <v>141</v>
      </c>
    </row>
    <row r="238" spans="1:51" s="13" customFormat="1" ht="12">
      <c r="A238" s="13"/>
      <c r="B238" s="277"/>
      <c r="C238" s="278"/>
      <c r="D238" s="272" t="s">
        <v>154</v>
      </c>
      <c r="E238" s="279" t="s">
        <v>1</v>
      </c>
      <c r="F238" s="280" t="s">
        <v>294</v>
      </c>
      <c r="G238" s="278"/>
      <c r="H238" s="281">
        <v>10.4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87" t="s">
        <v>154</v>
      </c>
      <c r="AU238" s="287" t="s">
        <v>91</v>
      </c>
      <c r="AV238" s="13" t="s">
        <v>91</v>
      </c>
      <c r="AW238" s="13" t="s">
        <v>36</v>
      </c>
      <c r="AX238" s="13" t="s">
        <v>82</v>
      </c>
      <c r="AY238" s="287" t="s">
        <v>141</v>
      </c>
    </row>
    <row r="239" spans="1:51" s="13" customFormat="1" ht="12">
      <c r="A239" s="13"/>
      <c r="B239" s="277"/>
      <c r="C239" s="278"/>
      <c r="D239" s="272" t="s">
        <v>154</v>
      </c>
      <c r="E239" s="279" t="s">
        <v>1</v>
      </c>
      <c r="F239" s="280" t="s">
        <v>295</v>
      </c>
      <c r="G239" s="278"/>
      <c r="H239" s="281">
        <v>12.4</v>
      </c>
      <c r="I239" s="282"/>
      <c r="J239" s="278"/>
      <c r="K239" s="278"/>
      <c r="L239" s="283"/>
      <c r="M239" s="284"/>
      <c r="N239" s="285"/>
      <c r="O239" s="285"/>
      <c r="P239" s="285"/>
      <c r="Q239" s="285"/>
      <c r="R239" s="285"/>
      <c r="S239" s="285"/>
      <c r="T239" s="28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87" t="s">
        <v>154</v>
      </c>
      <c r="AU239" s="287" t="s">
        <v>91</v>
      </c>
      <c r="AV239" s="13" t="s">
        <v>91</v>
      </c>
      <c r="AW239" s="13" t="s">
        <v>36</v>
      </c>
      <c r="AX239" s="13" t="s">
        <v>82</v>
      </c>
      <c r="AY239" s="287" t="s">
        <v>141</v>
      </c>
    </row>
    <row r="240" spans="1:51" s="13" customFormat="1" ht="12">
      <c r="A240" s="13"/>
      <c r="B240" s="277"/>
      <c r="C240" s="278"/>
      <c r="D240" s="272" t="s">
        <v>154</v>
      </c>
      <c r="E240" s="279" t="s">
        <v>1</v>
      </c>
      <c r="F240" s="280" t="s">
        <v>296</v>
      </c>
      <c r="G240" s="278"/>
      <c r="H240" s="281">
        <v>13.2</v>
      </c>
      <c r="I240" s="282"/>
      <c r="J240" s="278"/>
      <c r="K240" s="278"/>
      <c r="L240" s="283"/>
      <c r="M240" s="284"/>
      <c r="N240" s="285"/>
      <c r="O240" s="285"/>
      <c r="P240" s="285"/>
      <c r="Q240" s="285"/>
      <c r="R240" s="285"/>
      <c r="S240" s="285"/>
      <c r="T240" s="28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87" t="s">
        <v>154</v>
      </c>
      <c r="AU240" s="287" t="s">
        <v>91</v>
      </c>
      <c r="AV240" s="13" t="s">
        <v>91</v>
      </c>
      <c r="AW240" s="13" t="s">
        <v>36</v>
      </c>
      <c r="AX240" s="13" t="s">
        <v>82</v>
      </c>
      <c r="AY240" s="287" t="s">
        <v>141</v>
      </c>
    </row>
    <row r="241" spans="1:51" s="13" customFormat="1" ht="12">
      <c r="A241" s="13"/>
      <c r="B241" s="277"/>
      <c r="C241" s="278"/>
      <c r="D241" s="272" t="s">
        <v>154</v>
      </c>
      <c r="E241" s="279" t="s">
        <v>1</v>
      </c>
      <c r="F241" s="280" t="s">
        <v>297</v>
      </c>
      <c r="G241" s="278"/>
      <c r="H241" s="281">
        <v>12</v>
      </c>
      <c r="I241" s="282"/>
      <c r="J241" s="278"/>
      <c r="K241" s="278"/>
      <c r="L241" s="283"/>
      <c r="M241" s="284"/>
      <c r="N241" s="285"/>
      <c r="O241" s="285"/>
      <c r="P241" s="285"/>
      <c r="Q241" s="285"/>
      <c r="R241" s="285"/>
      <c r="S241" s="285"/>
      <c r="T241" s="28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87" t="s">
        <v>154</v>
      </c>
      <c r="AU241" s="287" t="s">
        <v>91</v>
      </c>
      <c r="AV241" s="13" t="s">
        <v>91</v>
      </c>
      <c r="AW241" s="13" t="s">
        <v>36</v>
      </c>
      <c r="AX241" s="13" t="s">
        <v>82</v>
      </c>
      <c r="AY241" s="287" t="s">
        <v>141</v>
      </c>
    </row>
    <row r="242" spans="1:51" s="13" customFormat="1" ht="12">
      <c r="A242" s="13"/>
      <c r="B242" s="277"/>
      <c r="C242" s="278"/>
      <c r="D242" s="272" t="s">
        <v>154</v>
      </c>
      <c r="E242" s="279" t="s">
        <v>1</v>
      </c>
      <c r="F242" s="280" t="s">
        <v>298</v>
      </c>
      <c r="G242" s="278"/>
      <c r="H242" s="281">
        <v>12.2</v>
      </c>
      <c r="I242" s="282"/>
      <c r="J242" s="278"/>
      <c r="K242" s="278"/>
      <c r="L242" s="283"/>
      <c r="M242" s="284"/>
      <c r="N242" s="285"/>
      <c r="O242" s="285"/>
      <c r="P242" s="285"/>
      <c r="Q242" s="285"/>
      <c r="R242" s="285"/>
      <c r="S242" s="285"/>
      <c r="T242" s="28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87" t="s">
        <v>154</v>
      </c>
      <c r="AU242" s="287" t="s">
        <v>91</v>
      </c>
      <c r="AV242" s="13" t="s">
        <v>91</v>
      </c>
      <c r="AW242" s="13" t="s">
        <v>36</v>
      </c>
      <c r="AX242" s="13" t="s">
        <v>82</v>
      </c>
      <c r="AY242" s="287" t="s">
        <v>141</v>
      </c>
    </row>
    <row r="243" spans="1:51" s="13" customFormat="1" ht="12">
      <c r="A243" s="13"/>
      <c r="B243" s="277"/>
      <c r="C243" s="278"/>
      <c r="D243" s="272" t="s">
        <v>154</v>
      </c>
      <c r="E243" s="279" t="s">
        <v>1</v>
      </c>
      <c r="F243" s="280" t="s">
        <v>299</v>
      </c>
      <c r="G243" s="278"/>
      <c r="H243" s="281">
        <v>13.2</v>
      </c>
      <c r="I243" s="282"/>
      <c r="J243" s="278"/>
      <c r="K243" s="278"/>
      <c r="L243" s="283"/>
      <c r="M243" s="284"/>
      <c r="N243" s="285"/>
      <c r="O243" s="285"/>
      <c r="P243" s="285"/>
      <c r="Q243" s="285"/>
      <c r="R243" s="285"/>
      <c r="S243" s="285"/>
      <c r="T243" s="28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87" t="s">
        <v>154</v>
      </c>
      <c r="AU243" s="287" t="s">
        <v>91</v>
      </c>
      <c r="AV243" s="13" t="s">
        <v>91</v>
      </c>
      <c r="AW243" s="13" t="s">
        <v>36</v>
      </c>
      <c r="AX243" s="13" t="s">
        <v>82</v>
      </c>
      <c r="AY243" s="287" t="s">
        <v>141</v>
      </c>
    </row>
    <row r="244" spans="1:51" s="13" customFormat="1" ht="12">
      <c r="A244" s="13"/>
      <c r="B244" s="277"/>
      <c r="C244" s="278"/>
      <c r="D244" s="272" t="s">
        <v>154</v>
      </c>
      <c r="E244" s="279" t="s">
        <v>1</v>
      </c>
      <c r="F244" s="280" t="s">
        <v>300</v>
      </c>
      <c r="G244" s="278"/>
      <c r="H244" s="281">
        <v>14.8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87" t="s">
        <v>154</v>
      </c>
      <c r="AU244" s="287" t="s">
        <v>91</v>
      </c>
      <c r="AV244" s="13" t="s">
        <v>91</v>
      </c>
      <c r="AW244" s="13" t="s">
        <v>36</v>
      </c>
      <c r="AX244" s="13" t="s">
        <v>82</v>
      </c>
      <c r="AY244" s="287" t="s">
        <v>141</v>
      </c>
    </row>
    <row r="245" spans="1:51" s="13" customFormat="1" ht="12">
      <c r="A245" s="13"/>
      <c r="B245" s="277"/>
      <c r="C245" s="278"/>
      <c r="D245" s="272" t="s">
        <v>154</v>
      </c>
      <c r="E245" s="279" t="s">
        <v>1</v>
      </c>
      <c r="F245" s="280" t="s">
        <v>301</v>
      </c>
      <c r="G245" s="278"/>
      <c r="H245" s="281">
        <v>13.8</v>
      </c>
      <c r="I245" s="282"/>
      <c r="J245" s="278"/>
      <c r="K245" s="278"/>
      <c r="L245" s="283"/>
      <c r="M245" s="284"/>
      <c r="N245" s="285"/>
      <c r="O245" s="285"/>
      <c r="P245" s="285"/>
      <c r="Q245" s="285"/>
      <c r="R245" s="285"/>
      <c r="S245" s="285"/>
      <c r="T245" s="28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87" t="s">
        <v>154</v>
      </c>
      <c r="AU245" s="287" t="s">
        <v>91</v>
      </c>
      <c r="AV245" s="13" t="s">
        <v>91</v>
      </c>
      <c r="AW245" s="13" t="s">
        <v>36</v>
      </c>
      <c r="AX245" s="13" t="s">
        <v>82</v>
      </c>
      <c r="AY245" s="287" t="s">
        <v>141</v>
      </c>
    </row>
    <row r="246" spans="1:51" s="13" customFormat="1" ht="12">
      <c r="A246" s="13"/>
      <c r="B246" s="277"/>
      <c r="C246" s="278"/>
      <c r="D246" s="272" t="s">
        <v>154</v>
      </c>
      <c r="E246" s="279" t="s">
        <v>1</v>
      </c>
      <c r="F246" s="280" t="s">
        <v>302</v>
      </c>
      <c r="G246" s="278"/>
      <c r="H246" s="281">
        <v>14.4</v>
      </c>
      <c r="I246" s="282"/>
      <c r="J246" s="278"/>
      <c r="K246" s="278"/>
      <c r="L246" s="283"/>
      <c r="M246" s="284"/>
      <c r="N246" s="285"/>
      <c r="O246" s="285"/>
      <c r="P246" s="285"/>
      <c r="Q246" s="285"/>
      <c r="R246" s="285"/>
      <c r="S246" s="285"/>
      <c r="T246" s="28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87" t="s">
        <v>154</v>
      </c>
      <c r="AU246" s="287" t="s">
        <v>91</v>
      </c>
      <c r="AV246" s="13" t="s">
        <v>91</v>
      </c>
      <c r="AW246" s="13" t="s">
        <v>36</v>
      </c>
      <c r="AX246" s="13" t="s">
        <v>82</v>
      </c>
      <c r="AY246" s="287" t="s">
        <v>141</v>
      </c>
    </row>
    <row r="247" spans="1:51" s="13" customFormat="1" ht="12">
      <c r="A247" s="13"/>
      <c r="B247" s="277"/>
      <c r="C247" s="278"/>
      <c r="D247" s="272" t="s">
        <v>154</v>
      </c>
      <c r="E247" s="279" t="s">
        <v>1</v>
      </c>
      <c r="F247" s="280" t="s">
        <v>303</v>
      </c>
      <c r="G247" s="278"/>
      <c r="H247" s="281">
        <v>13.2</v>
      </c>
      <c r="I247" s="282"/>
      <c r="J247" s="278"/>
      <c r="K247" s="278"/>
      <c r="L247" s="283"/>
      <c r="M247" s="284"/>
      <c r="N247" s="285"/>
      <c r="O247" s="285"/>
      <c r="P247" s="285"/>
      <c r="Q247" s="285"/>
      <c r="R247" s="285"/>
      <c r="S247" s="285"/>
      <c r="T247" s="28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87" t="s">
        <v>154</v>
      </c>
      <c r="AU247" s="287" t="s">
        <v>91</v>
      </c>
      <c r="AV247" s="13" t="s">
        <v>91</v>
      </c>
      <c r="AW247" s="13" t="s">
        <v>36</v>
      </c>
      <c r="AX247" s="13" t="s">
        <v>82</v>
      </c>
      <c r="AY247" s="287" t="s">
        <v>141</v>
      </c>
    </row>
    <row r="248" spans="1:51" s="16" customFormat="1" ht="12">
      <c r="A248" s="16"/>
      <c r="B248" s="309"/>
      <c r="C248" s="310"/>
      <c r="D248" s="272" t="s">
        <v>154</v>
      </c>
      <c r="E248" s="311" t="s">
        <v>1</v>
      </c>
      <c r="F248" s="312" t="s">
        <v>261</v>
      </c>
      <c r="G248" s="310"/>
      <c r="H248" s="313">
        <v>239.6</v>
      </c>
      <c r="I248" s="314"/>
      <c r="J248" s="310"/>
      <c r="K248" s="310"/>
      <c r="L248" s="315"/>
      <c r="M248" s="316"/>
      <c r="N248" s="317"/>
      <c r="O248" s="317"/>
      <c r="P248" s="317"/>
      <c r="Q248" s="317"/>
      <c r="R248" s="317"/>
      <c r="S248" s="317"/>
      <c r="T248" s="318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319" t="s">
        <v>154</v>
      </c>
      <c r="AU248" s="319" t="s">
        <v>91</v>
      </c>
      <c r="AV248" s="16" t="s">
        <v>147</v>
      </c>
      <c r="AW248" s="16" t="s">
        <v>36</v>
      </c>
      <c r="AX248" s="16" t="s">
        <v>8</v>
      </c>
      <c r="AY248" s="319" t="s">
        <v>141</v>
      </c>
    </row>
    <row r="249" spans="1:65" s="2" customFormat="1" ht="21.75" customHeight="1">
      <c r="A249" s="41"/>
      <c r="B249" s="42"/>
      <c r="C249" s="261" t="s">
        <v>304</v>
      </c>
      <c r="D249" s="261" t="s">
        <v>143</v>
      </c>
      <c r="E249" s="262" t="s">
        <v>305</v>
      </c>
      <c r="F249" s="263" t="s">
        <v>306</v>
      </c>
      <c r="G249" s="264" t="s">
        <v>158</v>
      </c>
      <c r="H249" s="265">
        <v>36.62</v>
      </c>
      <c r="I249" s="266"/>
      <c r="J249" s="265">
        <f>ROUND(I249*H249,0)</f>
        <v>0</v>
      </c>
      <c r="K249" s="263" t="s">
        <v>159</v>
      </c>
      <c r="L249" s="44"/>
      <c r="M249" s="267" t="s">
        <v>1</v>
      </c>
      <c r="N249" s="268" t="s">
        <v>47</v>
      </c>
      <c r="O249" s="94"/>
      <c r="P249" s="269">
        <f>O249*H249</f>
        <v>0</v>
      </c>
      <c r="Q249" s="269">
        <v>0</v>
      </c>
      <c r="R249" s="269">
        <f>Q249*H249</f>
        <v>0</v>
      </c>
      <c r="S249" s="269">
        <v>0</v>
      </c>
      <c r="T249" s="270">
        <f>S249*H249</f>
        <v>0</v>
      </c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R249" s="271" t="s">
        <v>147</v>
      </c>
      <c r="AT249" s="271" t="s">
        <v>143</v>
      </c>
      <c r="AU249" s="271" t="s">
        <v>91</v>
      </c>
      <c r="AY249" s="18" t="s">
        <v>141</v>
      </c>
      <c r="BE249" s="146">
        <f>IF(N249="základní",J249,0)</f>
        <v>0</v>
      </c>
      <c r="BF249" s="146">
        <f>IF(N249="snížená",J249,0)</f>
        <v>0</v>
      </c>
      <c r="BG249" s="146">
        <f>IF(N249="zákl. přenesená",J249,0)</f>
        <v>0</v>
      </c>
      <c r="BH249" s="146">
        <f>IF(N249="sníž. přenesená",J249,0)</f>
        <v>0</v>
      </c>
      <c r="BI249" s="146">
        <f>IF(N249="nulová",J249,0)</f>
        <v>0</v>
      </c>
      <c r="BJ249" s="18" t="s">
        <v>8</v>
      </c>
      <c r="BK249" s="146">
        <f>ROUND(I249*H249,0)</f>
        <v>0</v>
      </c>
      <c r="BL249" s="18" t="s">
        <v>147</v>
      </c>
      <c r="BM249" s="271" t="s">
        <v>307</v>
      </c>
    </row>
    <row r="250" spans="1:47" s="2" customFormat="1" ht="12">
      <c r="A250" s="41"/>
      <c r="B250" s="42"/>
      <c r="C250" s="43"/>
      <c r="D250" s="272" t="s">
        <v>149</v>
      </c>
      <c r="E250" s="43"/>
      <c r="F250" s="273" t="s">
        <v>308</v>
      </c>
      <c r="G250" s="43"/>
      <c r="H250" s="43"/>
      <c r="I250" s="162"/>
      <c r="J250" s="43"/>
      <c r="K250" s="43"/>
      <c r="L250" s="44"/>
      <c r="M250" s="274"/>
      <c r="N250" s="275"/>
      <c r="O250" s="94"/>
      <c r="P250" s="94"/>
      <c r="Q250" s="94"/>
      <c r="R250" s="94"/>
      <c r="S250" s="94"/>
      <c r="T250" s="95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T250" s="18" t="s">
        <v>149</v>
      </c>
      <c r="AU250" s="18" t="s">
        <v>91</v>
      </c>
    </row>
    <row r="251" spans="1:47" s="2" customFormat="1" ht="12">
      <c r="A251" s="41"/>
      <c r="B251" s="42"/>
      <c r="C251" s="43"/>
      <c r="D251" s="272" t="s">
        <v>150</v>
      </c>
      <c r="E251" s="43"/>
      <c r="F251" s="276" t="s">
        <v>309</v>
      </c>
      <c r="G251" s="43"/>
      <c r="H251" s="43"/>
      <c r="I251" s="162"/>
      <c r="J251" s="43"/>
      <c r="K251" s="43"/>
      <c r="L251" s="44"/>
      <c r="M251" s="274"/>
      <c r="N251" s="275"/>
      <c r="O251" s="94"/>
      <c r="P251" s="94"/>
      <c r="Q251" s="94"/>
      <c r="R251" s="94"/>
      <c r="S251" s="94"/>
      <c r="T251" s="95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18" t="s">
        <v>150</v>
      </c>
      <c r="AU251" s="18" t="s">
        <v>91</v>
      </c>
    </row>
    <row r="252" spans="1:51" s="14" customFormat="1" ht="12">
      <c r="A252" s="14"/>
      <c r="B252" s="288"/>
      <c r="C252" s="289"/>
      <c r="D252" s="272" t="s">
        <v>154</v>
      </c>
      <c r="E252" s="290" t="s">
        <v>1</v>
      </c>
      <c r="F252" s="291" t="s">
        <v>310</v>
      </c>
      <c r="G252" s="289"/>
      <c r="H252" s="290" t="s">
        <v>1</v>
      </c>
      <c r="I252" s="292"/>
      <c r="J252" s="289"/>
      <c r="K252" s="289"/>
      <c r="L252" s="293"/>
      <c r="M252" s="294"/>
      <c r="N252" s="295"/>
      <c r="O252" s="295"/>
      <c r="P252" s="295"/>
      <c r="Q252" s="295"/>
      <c r="R252" s="295"/>
      <c r="S252" s="295"/>
      <c r="T252" s="29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97" t="s">
        <v>154</v>
      </c>
      <c r="AU252" s="297" t="s">
        <v>91</v>
      </c>
      <c r="AV252" s="14" t="s">
        <v>8</v>
      </c>
      <c r="AW252" s="14" t="s">
        <v>36</v>
      </c>
      <c r="AX252" s="14" t="s">
        <v>82</v>
      </c>
      <c r="AY252" s="297" t="s">
        <v>141</v>
      </c>
    </row>
    <row r="253" spans="1:51" s="13" customFormat="1" ht="12">
      <c r="A253" s="13"/>
      <c r="B253" s="277"/>
      <c r="C253" s="278"/>
      <c r="D253" s="272" t="s">
        <v>154</v>
      </c>
      <c r="E253" s="279" t="s">
        <v>1</v>
      </c>
      <c r="F253" s="280" t="s">
        <v>311</v>
      </c>
      <c r="G253" s="278"/>
      <c r="H253" s="281">
        <v>36</v>
      </c>
      <c r="I253" s="282"/>
      <c r="J253" s="278"/>
      <c r="K253" s="278"/>
      <c r="L253" s="283"/>
      <c r="M253" s="284"/>
      <c r="N253" s="285"/>
      <c r="O253" s="285"/>
      <c r="P253" s="285"/>
      <c r="Q253" s="285"/>
      <c r="R253" s="285"/>
      <c r="S253" s="285"/>
      <c r="T253" s="28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87" t="s">
        <v>154</v>
      </c>
      <c r="AU253" s="287" t="s">
        <v>91</v>
      </c>
      <c r="AV253" s="13" t="s">
        <v>91</v>
      </c>
      <c r="AW253" s="13" t="s">
        <v>36</v>
      </c>
      <c r="AX253" s="13" t="s">
        <v>82</v>
      </c>
      <c r="AY253" s="287" t="s">
        <v>141</v>
      </c>
    </row>
    <row r="254" spans="1:51" s="13" customFormat="1" ht="12">
      <c r="A254" s="13"/>
      <c r="B254" s="277"/>
      <c r="C254" s="278"/>
      <c r="D254" s="272" t="s">
        <v>154</v>
      </c>
      <c r="E254" s="279" t="s">
        <v>1</v>
      </c>
      <c r="F254" s="280" t="s">
        <v>312</v>
      </c>
      <c r="G254" s="278"/>
      <c r="H254" s="281">
        <v>0.62</v>
      </c>
      <c r="I254" s="282"/>
      <c r="J254" s="278"/>
      <c r="K254" s="278"/>
      <c r="L254" s="283"/>
      <c r="M254" s="284"/>
      <c r="N254" s="285"/>
      <c r="O254" s="285"/>
      <c r="P254" s="285"/>
      <c r="Q254" s="285"/>
      <c r="R254" s="285"/>
      <c r="S254" s="285"/>
      <c r="T254" s="28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87" t="s">
        <v>154</v>
      </c>
      <c r="AU254" s="287" t="s">
        <v>91</v>
      </c>
      <c r="AV254" s="13" t="s">
        <v>91</v>
      </c>
      <c r="AW254" s="13" t="s">
        <v>36</v>
      </c>
      <c r="AX254" s="13" t="s">
        <v>82</v>
      </c>
      <c r="AY254" s="287" t="s">
        <v>141</v>
      </c>
    </row>
    <row r="255" spans="1:51" s="16" customFormat="1" ht="12">
      <c r="A255" s="16"/>
      <c r="B255" s="309"/>
      <c r="C255" s="310"/>
      <c r="D255" s="272" t="s">
        <v>154</v>
      </c>
      <c r="E255" s="311" t="s">
        <v>1</v>
      </c>
      <c r="F255" s="312" t="s">
        <v>261</v>
      </c>
      <c r="G255" s="310"/>
      <c r="H255" s="313">
        <v>36.62</v>
      </c>
      <c r="I255" s="314"/>
      <c r="J255" s="310"/>
      <c r="K255" s="310"/>
      <c r="L255" s="315"/>
      <c r="M255" s="316"/>
      <c r="N255" s="317"/>
      <c r="O255" s="317"/>
      <c r="P255" s="317"/>
      <c r="Q255" s="317"/>
      <c r="R255" s="317"/>
      <c r="S255" s="317"/>
      <c r="T255" s="318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319" t="s">
        <v>154</v>
      </c>
      <c r="AU255" s="319" t="s">
        <v>91</v>
      </c>
      <c r="AV255" s="16" t="s">
        <v>147</v>
      </c>
      <c r="AW255" s="16" t="s">
        <v>36</v>
      </c>
      <c r="AX255" s="16" t="s">
        <v>8</v>
      </c>
      <c r="AY255" s="319" t="s">
        <v>141</v>
      </c>
    </row>
    <row r="256" spans="1:65" s="2" customFormat="1" ht="16.5" customHeight="1">
      <c r="A256" s="41"/>
      <c r="B256" s="42"/>
      <c r="C256" s="261" t="s">
        <v>313</v>
      </c>
      <c r="D256" s="261" t="s">
        <v>143</v>
      </c>
      <c r="E256" s="262" t="s">
        <v>314</v>
      </c>
      <c r="F256" s="263" t="s">
        <v>315</v>
      </c>
      <c r="G256" s="264" t="s">
        <v>158</v>
      </c>
      <c r="H256" s="265">
        <v>4563</v>
      </c>
      <c r="I256" s="266"/>
      <c r="J256" s="265">
        <f>ROUND(I256*H256,0)</f>
        <v>0</v>
      </c>
      <c r="K256" s="263" t="s">
        <v>159</v>
      </c>
      <c r="L256" s="44"/>
      <c r="M256" s="267" t="s">
        <v>1</v>
      </c>
      <c r="N256" s="268" t="s">
        <v>47</v>
      </c>
      <c r="O256" s="94"/>
      <c r="P256" s="269">
        <f>O256*H256</f>
        <v>0</v>
      </c>
      <c r="Q256" s="269">
        <v>0.00127</v>
      </c>
      <c r="R256" s="269">
        <f>Q256*H256</f>
        <v>5.79501</v>
      </c>
      <c r="S256" s="269">
        <v>0</v>
      </c>
      <c r="T256" s="270">
        <f>S256*H256</f>
        <v>0</v>
      </c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R256" s="271" t="s">
        <v>147</v>
      </c>
      <c r="AT256" s="271" t="s">
        <v>143</v>
      </c>
      <c r="AU256" s="271" t="s">
        <v>91</v>
      </c>
      <c r="AY256" s="18" t="s">
        <v>141</v>
      </c>
      <c r="BE256" s="146">
        <f>IF(N256="základní",J256,0)</f>
        <v>0</v>
      </c>
      <c r="BF256" s="146">
        <f>IF(N256="snížená",J256,0)</f>
        <v>0</v>
      </c>
      <c r="BG256" s="146">
        <f>IF(N256="zákl. přenesená",J256,0)</f>
        <v>0</v>
      </c>
      <c r="BH256" s="146">
        <f>IF(N256="sníž. přenesená",J256,0)</f>
        <v>0</v>
      </c>
      <c r="BI256" s="146">
        <f>IF(N256="nulová",J256,0)</f>
        <v>0</v>
      </c>
      <c r="BJ256" s="18" t="s">
        <v>8</v>
      </c>
      <c r="BK256" s="146">
        <f>ROUND(I256*H256,0)</f>
        <v>0</v>
      </c>
      <c r="BL256" s="18" t="s">
        <v>147</v>
      </c>
      <c r="BM256" s="271" t="s">
        <v>316</v>
      </c>
    </row>
    <row r="257" spans="1:47" s="2" customFormat="1" ht="12">
      <c r="A257" s="41"/>
      <c r="B257" s="42"/>
      <c r="C257" s="43"/>
      <c r="D257" s="272" t="s">
        <v>149</v>
      </c>
      <c r="E257" s="43"/>
      <c r="F257" s="273" t="s">
        <v>317</v>
      </c>
      <c r="G257" s="43"/>
      <c r="H257" s="43"/>
      <c r="I257" s="162"/>
      <c r="J257" s="43"/>
      <c r="K257" s="43"/>
      <c r="L257" s="44"/>
      <c r="M257" s="274"/>
      <c r="N257" s="275"/>
      <c r="O257" s="94"/>
      <c r="P257" s="94"/>
      <c r="Q257" s="94"/>
      <c r="R257" s="94"/>
      <c r="S257" s="94"/>
      <c r="T257" s="95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T257" s="18" t="s">
        <v>149</v>
      </c>
      <c r="AU257" s="18" t="s">
        <v>91</v>
      </c>
    </row>
    <row r="258" spans="1:47" s="2" customFormat="1" ht="12">
      <c r="A258" s="41"/>
      <c r="B258" s="42"/>
      <c r="C258" s="43"/>
      <c r="D258" s="272" t="s">
        <v>150</v>
      </c>
      <c r="E258" s="43"/>
      <c r="F258" s="276" t="s">
        <v>318</v>
      </c>
      <c r="G258" s="43"/>
      <c r="H258" s="43"/>
      <c r="I258" s="162"/>
      <c r="J258" s="43"/>
      <c r="K258" s="43"/>
      <c r="L258" s="44"/>
      <c r="M258" s="274"/>
      <c r="N258" s="275"/>
      <c r="O258" s="94"/>
      <c r="P258" s="94"/>
      <c r="Q258" s="94"/>
      <c r="R258" s="94"/>
      <c r="S258" s="94"/>
      <c r="T258" s="95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18" t="s">
        <v>150</v>
      </c>
      <c r="AU258" s="18" t="s">
        <v>91</v>
      </c>
    </row>
    <row r="259" spans="1:47" s="2" customFormat="1" ht="12">
      <c r="A259" s="41"/>
      <c r="B259" s="42"/>
      <c r="C259" s="43"/>
      <c r="D259" s="272" t="s">
        <v>152</v>
      </c>
      <c r="E259" s="43"/>
      <c r="F259" s="276" t="s">
        <v>319</v>
      </c>
      <c r="G259" s="43"/>
      <c r="H259" s="43"/>
      <c r="I259" s="162"/>
      <c r="J259" s="43"/>
      <c r="K259" s="43"/>
      <c r="L259" s="44"/>
      <c r="M259" s="274"/>
      <c r="N259" s="275"/>
      <c r="O259" s="94"/>
      <c r="P259" s="94"/>
      <c r="Q259" s="94"/>
      <c r="R259" s="94"/>
      <c r="S259" s="94"/>
      <c r="T259" s="95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18" t="s">
        <v>152</v>
      </c>
      <c r="AU259" s="18" t="s">
        <v>91</v>
      </c>
    </row>
    <row r="260" spans="1:51" s="13" customFormat="1" ht="12">
      <c r="A260" s="13"/>
      <c r="B260" s="277"/>
      <c r="C260" s="278"/>
      <c r="D260" s="272" t="s">
        <v>154</v>
      </c>
      <c r="E260" s="279" t="s">
        <v>1</v>
      </c>
      <c r="F260" s="280" t="s">
        <v>320</v>
      </c>
      <c r="G260" s="278"/>
      <c r="H260" s="281">
        <v>4563</v>
      </c>
      <c r="I260" s="282"/>
      <c r="J260" s="278"/>
      <c r="K260" s="278"/>
      <c r="L260" s="283"/>
      <c r="M260" s="284"/>
      <c r="N260" s="285"/>
      <c r="O260" s="285"/>
      <c r="P260" s="285"/>
      <c r="Q260" s="285"/>
      <c r="R260" s="285"/>
      <c r="S260" s="285"/>
      <c r="T260" s="28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87" t="s">
        <v>154</v>
      </c>
      <c r="AU260" s="287" t="s">
        <v>91</v>
      </c>
      <c r="AV260" s="13" t="s">
        <v>91</v>
      </c>
      <c r="AW260" s="13" t="s">
        <v>36</v>
      </c>
      <c r="AX260" s="13" t="s">
        <v>8</v>
      </c>
      <c r="AY260" s="287" t="s">
        <v>141</v>
      </c>
    </row>
    <row r="261" spans="1:65" s="2" customFormat="1" ht="16.5" customHeight="1">
      <c r="A261" s="41"/>
      <c r="B261" s="42"/>
      <c r="C261" s="320" t="s">
        <v>7</v>
      </c>
      <c r="D261" s="320" t="s">
        <v>321</v>
      </c>
      <c r="E261" s="321" t="s">
        <v>322</v>
      </c>
      <c r="F261" s="322" t="s">
        <v>323</v>
      </c>
      <c r="G261" s="323" t="s">
        <v>324</v>
      </c>
      <c r="H261" s="324">
        <v>13.69</v>
      </c>
      <c r="I261" s="325"/>
      <c r="J261" s="324">
        <f>ROUND(I261*H261,0)</f>
        <v>0</v>
      </c>
      <c r="K261" s="322" t="s">
        <v>1</v>
      </c>
      <c r="L261" s="326"/>
      <c r="M261" s="327" t="s">
        <v>1</v>
      </c>
      <c r="N261" s="328" t="s">
        <v>47</v>
      </c>
      <c r="O261" s="94"/>
      <c r="P261" s="269">
        <f>O261*H261</f>
        <v>0</v>
      </c>
      <c r="Q261" s="269">
        <v>0.001</v>
      </c>
      <c r="R261" s="269">
        <f>Q261*H261</f>
        <v>0.013689999999999999</v>
      </c>
      <c r="S261" s="269">
        <v>0</v>
      </c>
      <c r="T261" s="270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71" t="s">
        <v>217</v>
      </c>
      <c r="AT261" s="271" t="s">
        <v>321</v>
      </c>
      <c r="AU261" s="271" t="s">
        <v>91</v>
      </c>
      <c r="AY261" s="18" t="s">
        <v>141</v>
      </c>
      <c r="BE261" s="146">
        <f>IF(N261="základní",J261,0)</f>
        <v>0</v>
      </c>
      <c r="BF261" s="146">
        <f>IF(N261="snížená",J261,0)</f>
        <v>0</v>
      </c>
      <c r="BG261" s="146">
        <f>IF(N261="zákl. přenesená",J261,0)</f>
        <v>0</v>
      </c>
      <c r="BH261" s="146">
        <f>IF(N261="sníž. přenesená",J261,0)</f>
        <v>0</v>
      </c>
      <c r="BI261" s="146">
        <f>IF(N261="nulová",J261,0)</f>
        <v>0</v>
      </c>
      <c r="BJ261" s="18" t="s">
        <v>8</v>
      </c>
      <c r="BK261" s="146">
        <f>ROUND(I261*H261,0)</f>
        <v>0</v>
      </c>
      <c r="BL261" s="18" t="s">
        <v>147</v>
      </c>
      <c r="BM261" s="271" t="s">
        <v>325</v>
      </c>
    </row>
    <row r="262" spans="1:47" s="2" customFormat="1" ht="12">
      <c r="A262" s="41"/>
      <c r="B262" s="42"/>
      <c r="C262" s="43"/>
      <c r="D262" s="272" t="s">
        <v>149</v>
      </c>
      <c r="E262" s="43"/>
      <c r="F262" s="273" t="s">
        <v>326</v>
      </c>
      <c r="G262" s="43"/>
      <c r="H262" s="43"/>
      <c r="I262" s="162"/>
      <c r="J262" s="43"/>
      <c r="K262" s="43"/>
      <c r="L262" s="44"/>
      <c r="M262" s="274"/>
      <c r="N262" s="275"/>
      <c r="O262" s="94"/>
      <c r="P262" s="94"/>
      <c r="Q262" s="94"/>
      <c r="R262" s="94"/>
      <c r="S262" s="94"/>
      <c r="T262" s="95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18" t="s">
        <v>149</v>
      </c>
      <c r="AU262" s="18" t="s">
        <v>91</v>
      </c>
    </row>
    <row r="263" spans="1:47" s="2" customFormat="1" ht="12">
      <c r="A263" s="41"/>
      <c r="B263" s="42"/>
      <c r="C263" s="43"/>
      <c r="D263" s="272" t="s">
        <v>152</v>
      </c>
      <c r="E263" s="43"/>
      <c r="F263" s="276" t="s">
        <v>327</v>
      </c>
      <c r="G263" s="43"/>
      <c r="H263" s="43"/>
      <c r="I263" s="162"/>
      <c r="J263" s="43"/>
      <c r="K263" s="43"/>
      <c r="L263" s="44"/>
      <c r="M263" s="274"/>
      <c r="N263" s="275"/>
      <c r="O263" s="94"/>
      <c r="P263" s="94"/>
      <c r="Q263" s="94"/>
      <c r="R263" s="94"/>
      <c r="S263" s="94"/>
      <c r="T263" s="95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18" t="s">
        <v>152</v>
      </c>
      <c r="AU263" s="18" t="s">
        <v>91</v>
      </c>
    </row>
    <row r="264" spans="1:51" s="13" customFormat="1" ht="12">
      <c r="A264" s="13"/>
      <c r="B264" s="277"/>
      <c r="C264" s="278"/>
      <c r="D264" s="272" t="s">
        <v>154</v>
      </c>
      <c r="E264" s="278"/>
      <c r="F264" s="280" t="s">
        <v>328</v>
      </c>
      <c r="G264" s="278"/>
      <c r="H264" s="281">
        <v>13.69</v>
      </c>
      <c r="I264" s="282"/>
      <c r="J264" s="278"/>
      <c r="K264" s="278"/>
      <c r="L264" s="283"/>
      <c r="M264" s="284"/>
      <c r="N264" s="285"/>
      <c r="O264" s="285"/>
      <c r="P264" s="285"/>
      <c r="Q264" s="285"/>
      <c r="R264" s="285"/>
      <c r="S264" s="285"/>
      <c r="T264" s="28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87" t="s">
        <v>154</v>
      </c>
      <c r="AU264" s="287" t="s">
        <v>91</v>
      </c>
      <c r="AV264" s="13" t="s">
        <v>91</v>
      </c>
      <c r="AW264" s="13" t="s">
        <v>4</v>
      </c>
      <c r="AX264" s="13" t="s">
        <v>8</v>
      </c>
      <c r="AY264" s="287" t="s">
        <v>141</v>
      </c>
    </row>
    <row r="265" spans="1:65" s="2" customFormat="1" ht="16.5" customHeight="1">
      <c r="A265" s="41"/>
      <c r="B265" s="42"/>
      <c r="C265" s="320" t="s">
        <v>329</v>
      </c>
      <c r="D265" s="320" t="s">
        <v>321</v>
      </c>
      <c r="E265" s="321" t="s">
        <v>330</v>
      </c>
      <c r="F265" s="322" t="s">
        <v>331</v>
      </c>
      <c r="G265" s="323" t="s">
        <v>324</v>
      </c>
      <c r="H265" s="324">
        <v>34.22</v>
      </c>
      <c r="I265" s="325"/>
      <c r="J265" s="324">
        <f>ROUND(I265*H265,0)</f>
        <v>0</v>
      </c>
      <c r="K265" s="322" t="s">
        <v>1</v>
      </c>
      <c r="L265" s="326"/>
      <c r="M265" s="327" t="s">
        <v>1</v>
      </c>
      <c r="N265" s="328" t="s">
        <v>47</v>
      </c>
      <c r="O265" s="94"/>
      <c r="P265" s="269">
        <f>O265*H265</f>
        <v>0</v>
      </c>
      <c r="Q265" s="269">
        <v>0.001</v>
      </c>
      <c r="R265" s="269">
        <f>Q265*H265</f>
        <v>0.03422</v>
      </c>
      <c r="S265" s="269">
        <v>0</v>
      </c>
      <c r="T265" s="270">
        <f>S265*H265</f>
        <v>0</v>
      </c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R265" s="271" t="s">
        <v>217</v>
      </c>
      <c r="AT265" s="271" t="s">
        <v>321</v>
      </c>
      <c r="AU265" s="271" t="s">
        <v>91</v>
      </c>
      <c r="AY265" s="18" t="s">
        <v>141</v>
      </c>
      <c r="BE265" s="146">
        <f>IF(N265="základní",J265,0)</f>
        <v>0</v>
      </c>
      <c r="BF265" s="146">
        <f>IF(N265="snížená",J265,0)</f>
        <v>0</v>
      </c>
      <c r="BG265" s="146">
        <f>IF(N265="zákl. přenesená",J265,0)</f>
        <v>0</v>
      </c>
      <c r="BH265" s="146">
        <f>IF(N265="sníž. přenesená",J265,0)</f>
        <v>0</v>
      </c>
      <c r="BI265" s="146">
        <f>IF(N265="nulová",J265,0)</f>
        <v>0</v>
      </c>
      <c r="BJ265" s="18" t="s">
        <v>8</v>
      </c>
      <c r="BK265" s="146">
        <f>ROUND(I265*H265,0)</f>
        <v>0</v>
      </c>
      <c r="BL265" s="18" t="s">
        <v>147</v>
      </c>
      <c r="BM265" s="271" t="s">
        <v>332</v>
      </c>
    </row>
    <row r="266" spans="1:47" s="2" customFormat="1" ht="12">
      <c r="A266" s="41"/>
      <c r="B266" s="42"/>
      <c r="C266" s="43"/>
      <c r="D266" s="272" t="s">
        <v>149</v>
      </c>
      <c r="E266" s="43"/>
      <c r="F266" s="273" t="s">
        <v>333</v>
      </c>
      <c r="G266" s="43"/>
      <c r="H266" s="43"/>
      <c r="I266" s="162"/>
      <c r="J266" s="43"/>
      <c r="K266" s="43"/>
      <c r="L266" s="44"/>
      <c r="M266" s="274"/>
      <c r="N266" s="275"/>
      <c r="O266" s="94"/>
      <c r="P266" s="94"/>
      <c r="Q266" s="94"/>
      <c r="R266" s="94"/>
      <c r="S266" s="94"/>
      <c r="T266" s="95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18" t="s">
        <v>149</v>
      </c>
      <c r="AU266" s="18" t="s">
        <v>91</v>
      </c>
    </row>
    <row r="267" spans="1:47" s="2" customFormat="1" ht="12">
      <c r="A267" s="41"/>
      <c r="B267" s="42"/>
      <c r="C267" s="43"/>
      <c r="D267" s="272" t="s">
        <v>152</v>
      </c>
      <c r="E267" s="43"/>
      <c r="F267" s="276" t="s">
        <v>334</v>
      </c>
      <c r="G267" s="43"/>
      <c r="H267" s="43"/>
      <c r="I267" s="162"/>
      <c r="J267" s="43"/>
      <c r="K267" s="43"/>
      <c r="L267" s="44"/>
      <c r="M267" s="274"/>
      <c r="N267" s="275"/>
      <c r="O267" s="94"/>
      <c r="P267" s="94"/>
      <c r="Q267" s="94"/>
      <c r="R267" s="94"/>
      <c r="S267" s="94"/>
      <c r="T267" s="95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T267" s="18" t="s">
        <v>152</v>
      </c>
      <c r="AU267" s="18" t="s">
        <v>91</v>
      </c>
    </row>
    <row r="268" spans="1:51" s="13" customFormat="1" ht="12">
      <c r="A268" s="13"/>
      <c r="B268" s="277"/>
      <c r="C268" s="278"/>
      <c r="D268" s="272" t="s">
        <v>154</v>
      </c>
      <c r="E268" s="278"/>
      <c r="F268" s="280" t="s">
        <v>335</v>
      </c>
      <c r="G268" s="278"/>
      <c r="H268" s="281">
        <v>34.22</v>
      </c>
      <c r="I268" s="282"/>
      <c r="J268" s="278"/>
      <c r="K268" s="278"/>
      <c r="L268" s="283"/>
      <c r="M268" s="284"/>
      <c r="N268" s="285"/>
      <c r="O268" s="285"/>
      <c r="P268" s="285"/>
      <c r="Q268" s="285"/>
      <c r="R268" s="285"/>
      <c r="S268" s="285"/>
      <c r="T268" s="28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87" t="s">
        <v>154</v>
      </c>
      <c r="AU268" s="287" t="s">
        <v>91</v>
      </c>
      <c r="AV268" s="13" t="s">
        <v>91</v>
      </c>
      <c r="AW268" s="13" t="s">
        <v>4</v>
      </c>
      <c r="AX268" s="13" t="s">
        <v>8</v>
      </c>
      <c r="AY268" s="287" t="s">
        <v>141</v>
      </c>
    </row>
    <row r="269" spans="1:63" s="12" customFormat="1" ht="22.8" customHeight="1">
      <c r="A269" s="12"/>
      <c r="B269" s="245"/>
      <c r="C269" s="246"/>
      <c r="D269" s="247" t="s">
        <v>81</v>
      </c>
      <c r="E269" s="259" t="s">
        <v>147</v>
      </c>
      <c r="F269" s="259" t="s">
        <v>336</v>
      </c>
      <c r="G269" s="246"/>
      <c r="H269" s="246"/>
      <c r="I269" s="249"/>
      <c r="J269" s="260">
        <f>BK269</f>
        <v>0</v>
      </c>
      <c r="K269" s="246"/>
      <c r="L269" s="251"/>
      <c r="M269" s="252"/>
      <c r="N269" s="253"/>
      <c r="O269" s="253"/>
      <c r="P269" s="254">
        <f>SUM(P270:P316)</f>
        <v>0</v>
      </c>
      <c r="Q269" s="253"/>
      <c r="R269" s="254">
        <f>SUM(R270:R316)</f>
        <v>2615.864761</v>
      </c>
      <c r="S269" s="253"/>
      <c r="T269" s="255">
        <f>SUM(T270:T316)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56" t="s">
        <v>8</v>
      </c>
      <c r="AT269" s="257" t="s">
        <v>81</v>
      </c>
      <c r="AU269" s="257" t="s">
        <v>8</v>
      </c>
      <c r="AY269" s="256" t="s">
        <v>141</v>
      </c>
      <c r="BK269" s="258">
        <f>SUM(BK270:BK316)</f>
        <v>0</v>
      </c>
    </row>
    <row r="270" spans="1:65" s="2" customFormat="1" ht="21.75" customHeight="1">
      <c r="A270" s="41"/>
      <c r="B270" s="42"/>
      <c r="C270" s="261" t="s">
        <v>337</v>
      </c>
      <c r="D270" s="261" t="s">
        <v>143</v>
      </c>
      <c r="E270" s="262" t="s">
        <v>338</v>
      </c>
      <c r="F270" s="263" t="s">
        <v>339</v>
      </c>
      <c r="G270" s="264" t="s">
        <v>158</v>
      </c>
      <c r="H270" s="265">
        <v>4563</v>
      </c>
      <c r="I270" s="266"/>
      <c r="J270" s="265">
        <f>ROUND(I270*H270,0)</f>
        <v>0</v>
      </c>
      <c r="K270" s="263" t="s">
        <v>1</v>
      </c>
      <c r="L270" s="44"/>
      <c r="M270" s="267" t="s">
        <v>1</v>
      </c>
      <c r="N270" s="268" t="s">
        <v>47</v>
      </c>
      <c r="O270" s="94"/>
      <c r="P270" s="269">
        <f>O270*H270</f>
        <v>0</v>
      </c>
      <c r="Q270" s="269">
        <v>0.04</v>
      </c>
      <c r="R270" s="269">
        <f>Q270*H270</f>
        <v>182.52</v>
      </c>
      <c r="S270" s="269">
        <v>0</v>
      </c>
      <c r="T270" s="270">
        <f>S270*H270</f>
        <v>0</v>
      </c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R270" s="271" t="s">
        <v>147</v>
      </c>
      <c r="AT270" s="271" t="s">
        <v>143</v>
      </c>
      <c r="AU270" s="271" t="s">
        <v>91</v>
      </c>
      <c r="AY270" s="18" t="s">
        <v>141</v>
      </c>
      <c r="BE270" s="146">
        <f>IF(N270="základní",J270,0)</f>
        <v>0</v>
      </c>
      <c r="BF270" s="146">
        <f>IF(N270="snížená",J270,0)</f>
        <v>0</v>
      </c>
      <c r="BG270" s="146">
        <f>IF(N270="zákl. přenesená",J270,0)</f>
        <v>0</v>
      </c>
      <c r="BH270" s="146">
        <f>IF(N270="sníž. přenesená",J270,0)</f>
        <v>0</v>
      </c>
      <c r="BI270" s="146">
        <f>IF(N270="nulová",J270,0)</f>
        <v>0</v>
      </c>
      <c r="BJ270" s="18" t="s">
        <v>8</v>
      </c>
      <c r="BK270" s="146">
        <f>ROUND(I270*H270,0)</f>
        <v>0</v>
      </c>
      <c r="BL270" s="18" t="s">
        <v>147</v>
      </c>
      <c r="BM270" s="271" t="s">
        <v>340</v>
      </c>
    </row>
    <row r="271" spans="1:47" s="2" customFormat="1" ht="12">
      <c r="A271" s="41"/>
      <c r="B271" s="42"/>
      <c r="C271" s="43"/>
      <c r="D271" s="272" t="s">
        <v>149</v>
      </c>
      <c r="E271" s="43"/>
      <c r="F271" s="273" t="s">
        <v>341</v>
      </c>
      <c r="G271" s="43"/>
      <c r="H271" s="43"/>
      <c r="I271" s="162"/>
      <c r="J271" s="43"/>
      <c r="K271" s="43"/>
      <c r="L271" s="44"/>
      <c r="M271" s="274"/>
      <c r="N271" s="275"/>
      <c r="O271" s="94"/>
      <c r="P271" s="94"/>
      <c r="Q271" s="94"/>
      <c r="R271" s="94"/>
      <c r="S271" s="94"/>
      <c r="T271" s="95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T271" s="18" t="s">
        <v>149</v>
      </c>
      <c r="AU271" s="18" t="s">
        <v>91</v>
      </c>
    </row>
    <row r="272" spans="1:47" s="2" customFormat="1" ht="12">
      <c r="A272" s="41"/>
      <c r="B272" s="42"/>
      <c r="C272" s="43"/>
      <c r="D272" s="272" t="s">
        <v>150</v>
      </c>
      <c r="E272" s="43"/>
      <c r="F272" s="276" t="s">
        <v>342</v>
      </c>
      <c r="G272" s="43"/>
      <c r="H272" s="43"/>
      <c r="I272" s="162"/>
      <c r="J272" s="43"/>
      <c r="K272" s="43"/>
      <c r="L272" s="44"/>
      <c r="M272" s="274"/>
      <c r="N272" s="275"/>
      <c r="O272" s="94"/>
      <c r="P272" s="94"/>
      <c r="Q272" s="94"/>
      <c r="R272" s="94"/>
      <c r="S272" s="94"/>
      <c r="T272" s="95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T272" s="18" t="s">
        <v>150</v>
      </c>
      <c r="AU272" s="18" t="s">
        <v>91</v>
      </c>
    </row>
    <row r="273" spans="1:51" s="13" customFormat="1" ht="12">
      <c r="A273" s="13"/>
      <c r="B273" s="277"/>
      <c r="C273" s="278"/>
      <c r="D273" s="272" t="s">
        <v>154</v>
      </c>
      <c r="E273" s="279" t="s">
        <v>1</v>
      </c>
      <c r="F273" s="280" t="s">
        <v>320</v>
      </c>
      <c r="G273" s="278"/>
      <c r="H273" s="281">
        <v>4563</v>
      </c>
      <c r="I273" s="282"/>
      <c r="J273" s="278"/>
      <c r="K273" s="278"/>
      <c r="L273" s="283"/>
      <c r="M273" s="284"/>
      <c r="N273" s="285"/>
      <c r="O273" s="285"/>
      <c r="P273" s="285"/>
      <c r="Q273" s="285"/>
      <c r="R273" s="285"/>
      <c r="S273" s="285"/>
      <c r="T273" s="28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87" t="s">
        <v>154</v>
      </c>
      <c r="AU273" s="287" t="s">
        <v>91</v>
      </c>
      <c r="AV273" s="13" t="s">
        <v>91</v>
      </c>
      <c r="AW273" s="13" t="s">
        <v>36</v>
      </c>
      <c r="AX273" s="13" t="s">
        <v>8</v>
      </c>
      <c r="AY273" s="287" t="s">
        <v>141</v>
      </c>
    </row>
    <row r="274" spans="1:65" s="2" customFormat="1" ht="16.5" customHeight="1">
      <c r="A274" s="41"/>
      <c r="B274" s="42"/>
      <c r="C274" s="320" t="s">
        <v>343</v>
      </c>
      <c r="D274" s="320" t="s">
        <v>321</v>
      </c>
      <c r="E274" s="321" t="s">
        <v>344</v>
      </c>
      <c r="F274" s="322" t="s">
        <v>345</v>
      </c>
      <c r="G274" s="323" t="s">
        <v>158</v>
      </c>
      <c r="H274" s="324">
        <v>5475.6</v>
      </c>
      <c r="I274" s="325"/>
      <c r="J274" s="324">
        <f>ROUND(I274*H274,0)</f>
        <v>0</v>
      </c>
      <c r="K274" s="322" t="s">
        <v>1</v>
      </c>
      <c r="L274" s="326"/>
      <c r="M274" s="327" t="s">
        <v>1</v>
      </c>
      <c r="N274" s="328" t="s">
        <v>47</v>
      </c>
      <c r="O274" s="94"/>
      <c r="P274" s="269">
        <f>O274*H274</f>
        <v>0</v>
      </c>
      <c r="Q274" s="269">
        <v>0.045</v>
      </c>
      <c r="R274" s="269">
        <f>Q274*H274</f>
        <v>246.40200000000002</v>
      </c>
      <c r="S274" s="269">
        <v>0</v>
      </c>
      <c r="T274" s="270">
        <f>S274*H274</f>
        <v>0</v>
      </c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R274" s="271" t="s">
        <v>217</v>
      </c>
      <c r="AT274" s="271" t="s">
        <v>321</v>
      </c>
      <c r="AU274" s="271" t="s">
        <v>91</v>
      </c>
      <c r="AY274" s="18" t="s">
        <v>141</v>
      </c>
      <c r="BE274" s="146">
        <f>IF(N274="základní",J274,0)</f>
        <v>0</v>
      </c>
      <c r="BF274" s="146">
        <f>IF(N274="snížená",J274,0)</f>
        <v>0</v>
      </c>
      <c r="BG274" s="146">
        <f>IF(N274="zákl. přenesená",J274,0)</f>
        <v>0</v>
      </c>
      <c r="BH274" s="146">
        <f>IF(N274="sníž. přenesená",J274,0)</f>
        <v>0</v>
      </c>
      <c r="BI274" s="146">
        <f>IF(N274="nulová",J274,0)</f>
        <v>0</v>
      </c>
      <c r="BJ274" s="18" t="s">
        <v>8</v>
      </c>
      <c r="BK274" s="146">
        <f>ROUND(I274*H274,0)</f>
        <v>0</v>
      </c>
      <c r="BL274" s="18" t="s">
        <v>147</v>
      </c>
      <c r="BM274" s="271" t="s">
        <v>346</v>
      </c>
    </row>
    <row r="275" spans="1:47" s="2" customFormat="1" ht="12">
      <c r="A275" s="41"/>
      <c r="B275" s="42"/>
      <c r="C275" s="43"/>
      <c r="D275" s="272" t="s">
        <v>149</v>
      </c>
      <c r="E275" s="43"/>
      <c r="F275" s="273" t="s">
        <v>345</v>
      </c>
      <c r="G275" s="43"/>
      <c r="H275" s="43"/>
      <c r="I275" s="162"/>
      <c r="J275" s="43"/>
      <c r="K275" s="43"/>
      <c r="L275" s="44"/>
      <c r="M275" s="274"/>
      <c r="N275" s="275"/>
      <c r="O275" s="94"/>
      <c r="P275" s="94"/>
      <c r="Q275" s="94"/>
      <c r="R275" s="94"/>
      <c r="S275" s="94"/>
      <c r="T275" s="95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T275" s="18" t="s">
        <v>149</v>
      </c>
      <c r="AU275" s="18" t="s">
        <v>91</v>
      </c>
    </row>
    <row r="276" spans="1:51" s="13" customFormat="1" ht="12">
      <c r="A276" s="13"/>
      <c r="B276" s="277"/>
      <c r="C276" s="278"/>
      <c r="D276" s="272" t="s">
        <v>154</v>
      </c>
      <c r="E276" s="279" t="s">
        <v>1</v>
      </c>
      <c r="F276" s="280" t="s">
        <v>347</v>
      </c>
      <c r="G276" s="278"/>
      <c r="H276" s="281">
        <v>5475.6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87" t="s">
        <v>154</v>
      </c>
      <c r="AU276" s="287" t="s">
        <v>91</v>
      </c>
      <c r="AV276" s="13" t="s">
        <v>91</v>
      </c>
      <c r="AW276" s="13" t="s">
        <v>36</v>
      </c>
      <c r="AX276" s="13" t="s">
        <v>8</v>
      </c>
      <c r="AY276" s="287" t="s">
        <v>141</v>
      </c>
    </row>
    <row r="277" spans="1:65" s="2" customFormat="1" ht="33" customHeight="1">
      <c r="A277" s="41"/>
      <c r="B277" s="42"/>
      <c r="C277" s="261" t="s">
        <v>348</v>
      </c>
      <c r="D277" s="261" t="s">
        <v>143</v>
      </c>
      <c r="E277" s="262" t="s">
        <v>349</v>
      </c>
      <c r="F277" s="263" t="s">
        <v>350</v>
      </c>
      <c r="G277" s="264" t="s">
        <v>158</v>
      </c>
      <c r="H277" s="265">
        <v>4563</v>
      </c>
      <c r="I277" s="266"/>
      <c r="J277" s="265">
        <f>ROUND(I277*H277,0)</f>
        <v>0</v>
      </c>
      <c r="K277" s="263" t="s">
        <v>1</v>
      </c>
      <c r="L277" s="44"/>
      <c r="M277" s="267" t="s">
        <v>1</v>
      </c>
      <c r="N277" s="268" t="s">
        <v>47</v>
      </c>
      <c r="O277" s="94"/>
      <c r="P277" s="269">
        <f>O277*H277</f>
        <v>0</v>
      </c>
      <c r="Q277" s="269">
        <v>0.00038</v>
      </c>
      <c r="R277" s="269">
        <f>Q277*H277</f>
        <v>1.73394</v>
      </c>
      <c r="S277" s="269">
        <v>0</v>
      </c>
      <c r="T277" s="270">
        <f>S277*H277</f>
        <v>0</v>
      </c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R277" s="271" t="s">
        <v>147</v>
      </c>
      <c r="AT277" s="271" t="s">
        <v>143</v>
      </c>
      <c r="AU277" s="271" t="s">
        <v>91</v>
      </c>
      <c r="AY277" s="18" t="s">
        <v>141</v>
      </c>
      <c r="BE277" s="146">
        <f>IF(N277="základní",J277,0)</f>
        <v>0</v>
      </c>
      <c r="BF277" s="146">
        <f>IF(N277="snížená",J277,0)</f>
        <v>0</v>
      </c>
      <c r="BG277" s="146">
        <f>IF(N277="zákl. přenesená",J277,0)</f>
        <v>0</v>
      </c>
      <c r="BH277" s="146">
        <f>IF(N277="sníž. přenesená",J277,0)</f>
        <v>0</v>
      </c>
      <c r="BI277" s="146">
        <f>IF(N277="nulová",J277,0)</f>
        <v>0</v>
      </c>
      <c r="BJ277" s="18" t="s">
        <v>8</v>
      </c>
      <c r="BK277" s="146">
        <f>ROUND(I277*H277,0)</f>
        <v>0</v>
      </c>
      <c r="BL277" s="18" t="s">
        <v>147</v>
      </c>
      <c r="BM277" s="271" t="s">
        <v>351</v>
      </c>
    </row>
    <row r="278" spans="1:47" s="2" customFormat="1" ht="12">
      <c r="A278" s="41"/>
      <c r="B278" s="42"/>
      <c r="C278" s="43"/>
      <c r="D278" s="272" t="s">
        <v>149</v>
      </c>
      <c r="E278" s="43"/>
      <c r="F278" s="273" t="s">
        <v>352</v>
      </c>
      <c r="G278" s="43"/>
      <c r="H278" s="43"/>
      <c r="I278" s="162"/>
      <c r="J278" s="43"/>
      <c r="K278" s="43"/>
      <c r="L278" s="44"/>
      <c r="M278" s="274"/>
      <c r="N278" s="275"/>
      <c r="O278" s="94"/>
      <c r="P278" s="94"/>
      <c r="Q278" s="94"/>
      <c r="R278" s="94"/>
      <c r="S278" s="94"/>
      <c r="T278" s="95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18" t="s">
        <v>149</v>
      </c>
      <c r="AU278" s="18" t="s">
        <v>91</v>
      </c>
    </row>
    <row r="279" spans="1:47" s="2" customFormat="1" ht="12">
      <c r="A279" s="41"/>
      <c r="B279" s="42"/>
      <c r="C279" s="43"/>
      <c r="D279" s="272" t="s">
        <v>150</v>
      </c>
      <c r="E279" s="43"/>
      <c r="F279" s="276" t="s">
        <v>342</v>
      </c>
      <c r="G279" s="43"/>
      <c r="H279" s="43"/>
      <c r="I279" s="162"/>
      <c r="J279" s="43"/>
      <c r="K279" s="43"/>
      <c r="L279" s="44"/>
      <c r="M279" s="274"/>
      <c r="N279" s="275"/>
      <c r="O279" s="94"/>
      <c r="P279" s="94"/>
      <c r="Q279" s="94"/>
      <c r="R279" s="94"/>
      <c r="S279" s="94"/>
      <c r="T279" s="95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T279" s="18" t="s">
        <v>150</v>
      </c>
      <c r="AU279" s="18" t="s">
        <v>91</v>
      </c>
    </row>
    <row r="280" spans="1:47" s="2" customFormat="1" ht="12">
      <c r="A280" s="41"/>
      <c r="B280" s="42"/>
      <c r="C280" s="43"/>
      <c r="D280" s="272" t="s">
        <v>152</v>
      </c>
      <c r="E280" s="43"/>
      <c r="F280" s="276" t="s">
        <v>353</v>
      </c>
      <c r="G280" s="43"/>
      <c r="H280" s="43"/>
      <c r="I280" s="162"/>
      <c r="J280" s="43"/>
      <c r="K280" s="43"/>
      <c r="L280" s="44"/>
      <c r="M280" s="274"/>
      <c r="N280" s="275"/>
      <c r="O280" s="94"/>
      <c r="P280" s="94"/>
      <c r="Q280" s="94"/>
      <c r="R280" s="94"/>
      <c r="S280" s="94"/>
      <c r="T280" s="95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T280" s="18" t="s">
        <v>152</v>
      </c>
      <c r="AU280" s="18" t="s">
        <v>91</v>
      </c>
    </row>
    <row r="281" spans="1:65" s="2" customFormat="1" ht="21.75" customHeight="1">
      <c r="A281" s="41"/>
      <c r="B281" s="42"/>
      <c r="C281" s="320" t="s">
        <v>354</v>
      </c>
      <c r="D281" s="320" t="s">
        <v>321</v>
      </c>
      <c r="E281" s="321" t="s">
        <v>355</v>
      </c>
      <c r="F281" s="322" t="s">
        <v>356</v>
      </c>
      <c r="G281" s="323" t="s">
        <v>357</v>
      </c>
      <c r="H281" s="324">
        <v>18252</v>
      </c>
      <c r="I281" s="325"/>
      <c r="J281" s="324">
        <f>ROUND(I281*H281,0)</f>
        <v>0</v>
      </c>
      <c r="K281" s="322" t="s">
        <v>1</v>
      </c>
      <c r="L281" s="326"/>
      <c r="M281" s="327" t="s">
        <v>1</v>
      </c>
      <c r="N281" s="328" t="s">
        <v>47</v>
      </c>
      <c r="O281" s="94"/>
      <c r="P281" s="269">
        <f>O281*H281</f>
        <v>0</v>
      </c>
      <c r="Q281" s="269">
        <v>3E-05</v>
      </c>
      <c r="R281" s="269">
        <f>Q281*H281</f>
        <v>0.54756</v>
      </c>
      <c r="S281" s="269">
        <v>0</v>
      </c>
      <c r="T281" s="270">
        <f>S281*H281</f>
        <v>0</v>
      </c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R281" s="271" t="s">
        <v>217</v>
      </c>
      <c r="AT281" s="271" t="s">
        <v>321</v>
      </c>
      <c r="AU281" s="271" t="s">
        <v>91</v>
      </c>
      <c r="AY281" s="18" t="s">
        <v>141</v>
      </c>
      <c r="BE281" s="146">
        <f>IF(N281="základní",J281,0)</f>
        <v>0</v>
      </c>
      <c r="BF281" s="146">
        <f>IF(N281="snížená",J281,0)</f>
        <v>0</v>
      </c>
      <c r="BG281" s="146">
        <f>IF(N281="zákl. přenesená",J281,0)</f>
        <v>0</v>
      </c>
      <c r="BH281" s="146">
        <f>IF(N281="sníž. přenesená",J281,0)</f>
        <v>0</v>
      </c>
      <c r="BI281" s="146">
        <f>IF(N281="nulová",J281,0)</f>
        <v>0</v>
      </c>
      <c r="BJ281" s="18" t="s">
        <v>8</v>
      </c>
      <c r="BK281" s="146">
        <f>ROUND(I281*H281,0)</f>
        <v>0</v>
      </c>
      <c r="BL281" s="18" t="s">
        <v>147</v>
      </c>
      <c r="BM281" s="271" t="s">
        <v>358</v>
      </c>
    </row>
    <row r="282" spans="1:47" s="2" customFormat="1" ht="12">
      <c r="A282" s="41"/>
      <c r="B282" s="42"/>
      <c r="C282" s="43"/>
      <c r="D282" s="272" t="s">
        <v>149</v>
      </c>
      <c r="E282" s="43"/>
      <c r="F282" s="273" t="s">
        <v>356</v>
      </c>
      <c r="G282" s="43"/>
      <c r="H282" s="43"/>
      <c r="I282" s="162"/>
      <c r="J282" s="43"/>
      <c r="K282" s="43"/>
      <c r="L282" s="44"/>
      <c r="M282" s="274"/>
      <c r="N282" s="275"/>
      <c r="O282" s="94"/>
      <c r="P282" s="94"/>
      <c r="Q282" s="94"/>
      <c r="R282" s="94"/>
      <c r="S282" s="94"/>
      <c r="T282" s="95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T282" s="18" t="s">
        <v>149</v>
      </c>
      <c r="AU282" s="18" t="s">
        <v>91</v>
      </c>
    </row>
    <row r="283" spans="1:51" s="13" customFormat="1" ht="12">
      <c r="A283" s="13"/>
      <c r="B283" s="277"/>
      <c r="C283" s="278"/>
      <c r="D283" s="272" t="s">
        <v>154</v>
      </c>
      <c r="E283" s="279" t="s">
        <v>1</v>
      </c>
      <c r="F283" s="280" t="s">
        <v>359</v>
      </c>
      <c r="G283" s="278"/>
      <c r="H283" s="281">
        <v>18252</v>
      </c>
      <c r="I283" s="282"/>
      <c r="J283" s="278"/>
      <c r="K283" s="278"/>
      <c r="L283" s="283"/>
      <c r="M283" s="284"/>
      <c r="N283" s="285"/>
      <c r="O283" s="285"/>
      <c r="P283" s="285"/>
      <c r="Q283" s="285"/>
      <c r="R283" s="285"/>
      <c r="S283" s="285"/>
      <c r="T283" s="28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87" t="s">
        <v>154</v>
      </c>
      <c r="AU283" s="287" t="s">
        <v>91</v>
      </c>
      <c r="AV283" s="13" t="s">
        <v>91</v>
      </c>
      <c r="AW283" s="13" t="s">
        <v>36</v>
      </c>
      <c r="AX283" s="13" t="s">
        <v>8</v>
      </c>
      <c r="AY283" s="287" t="s">
        <v>141</v>
      </c>
    </row>
    <row r="284" spans="1:65" s="2" customFormat="1" ht="33" customHeight="1">
      <c r="A284" s="41"/>
      <c r="B284" s="42"/>
      <c r="C284" s="261" t="s">
        <v>360</v>
      </c>
      <c r="D284" s="261" t="s">
        <v>143</v>
      </c>
      <c r="E284" s="262" t="s">
        <v>361</v>
      </c>
      <c r="F284" s="263" t="s">
        <v>362</v>
      </c>
      <c r="G284" s="264" t="s">
        <v>158</v>
      </c>
      <c r="H284" s="265">
        <v>1471.95</v>
      </c>
      <c r="I284" s="266"/>
      <c r="J284" s="265">
        <f>ROUND(I284*H284,0)</f>
        <v>0</v>
      </c>
      <c r="K284" s="263" t="s">
        <v>1</v>
      </c>
      <c r="L284" s="44"/>
      <c r="M284" s="267" t="s">
        <v>1</v>
      </c>
      <c r="N284" s="268" t="s">
        <v>47</v>
      </c>
      <c r="O284" s="94"/>
      <c r="P284" s="269">
        <f>O284*H284</f>
        <v>0</v>
      </c>
      <c r="Q284" s="269">
        <v>0.00038</v>
      </c>
      <c r="R284" s="269">
        <f>Q284*H284</f>
        <v>0.5593410000000001</v>
      </c>
      <c r="S284" s="269">
        <v>0</v>
      </c>
      <c r="T284" s="270">
        <f>S284*H284</f>
        <v>0</v>
      </c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R284" s="271" t="s">
        <v>147</v>
      </c>
      <c r="AT284" s="271" t="s">
        <v>143</v>
      </c>
      <c r="AU284" s="271" t="s">
        <v>91</v>
      </c>
      <c r="AY284" s="18" t="s">
        <v>141</v>
      </c>
      <c r="BE284" s="146">
        <f>IF(N284="základní",J284,0)</f>
        <v>0</v>
      </c>
      <c r="BF284" s="146">
        <f>IF(N284="snížená",J284,0)</f>
        <v>0</v>
      </c>
      <c r="BG284" s="146">
        <f>IF(N284="zákl. přenesená",J284,0)</f>
        <v>0</v>
      </c>
      <c r="BH284" s="146">
        <f>IF(N284="sníž. přenesená",J284,0)</f>
        <v>0</v>
      </c>
      <c r="BI284" s="146">
        <f>IF(N284="nulová",J284,0)</f>
        <v>0</v>
      </c>
      <c r="BJ284" s="18" t="s">
        <v>8</v>
      </c>
      <c r="BK284" s="146">
        <f>ROUND(I284*H284,0)</f>
        <v>0</v>
      </c>
      <c r="BL284" s="18" t="s">
        <v>147</v>
      </c>
      <c r="BM284" s="271" t="s">
        <v>363</v>
      </c>
    </row>
    <row r="285" spans="1:47" s="2" customFormat="1" ht="12">
      <c r="A285" s="41"/>
      <c r="B285" s="42"/>
      <c r="C285" s="43"/>
      <c r="D285" s="272" t="s">
        <v>149</v>
      </c>
      <c r="E285" s="43"/>
      <c r="F285" s="273" t="s">
        <v>364</v>
      </c>
      <c r="G285" s="43"/>
      <c r="H285" s="43"/>
      <c r="I285" s="162"/>
      <c r="J285" s="43"/>
      <c r="K285" s="43"/>
      <c r="L285" s="44"/>
      <c r="M285" s="274"/>
      <c r="N285" s="275"/>
      <c r="O285" s="94"/>
      <c r="P285" s="94"/>
      <c r="Q285" s="94"/>
      <c r="R285" s="94"/>
      <c r="S285" s="94"/>
      <c r="T285" s="95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T285" s="18" t="s">
        <v>149</v>
      </c>
      <c r="AU285" s="18" t="s">
        <v>91</v>
      </c>
    </row>
    <row r="286" spans="1:47" s="2" customFormat="1" ht="12">
      <c r="A286" s="41"/>
      <c r="B286" s="42"/>
      <c r="C286" s="43"/>
      <c r="D286" s="272" t="s">
        <v>150</v>
      </c>
      <c r="E286" s="43"/>
      <c r="F286" s="276" t="s">
        <v>342</v>
      </c>
      <c r="G286" s="43"/>
      <c r="H286" s="43"/>
      <c r="I286" s="162"/>
      <c r="J286" s="43"/>
      <c r="K286" s="43"/>
      <c r="L286" s="44"/>
      <c r="M286" s="274"/>
      <c r="N286" s="275"/>
      <c r="O286" s="94"/>
      <c r="P286" s="94"/>
      <c r="Q286" s="94"/>
      <c r="R286" s="94"/>
      <c r="S286" s="94"/>
      <c r="T286" s="95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T286" s="18" t="s">
        <v>150</v>
      </c>
      <c r="AU286" s="18" t="s">
        <v>91</v>
      </c>
    </row>
    <row r="287" spans="1:47" s="2" customFormat="1" ht="12">
      <c r="A287" s="41"/>
      <c r="B287" s="42"/>
      <c r="C287" s="43"/>
      <c r="D287" s="272" t="s">
        <v>152</v>
      </c>
      <c r="E287" s="43"/>
      <c r="F287" s="276" t="s">
        <v>353</v>
      </c>
      <c r="G287" s="43"/>
      <c r="H287" s="43"/>
      <c r="I287" s="162"/>
      <c r="J287" s="43"/>
      <c r="K287" s="43"/>
      <c r="L287" s="44"/>
      <c r="M287" s="274"/>
      <c r="N287" s="275"/>
      <c r="O287" s="94"/>
      <c r="P287" s="94"/>
      <c r="Q287" s="94"/>
      <c r="R287" s="94"/>
      <c r="S287" s="94"/>
      <c r="T287" s="95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T287" s="18" t="s">
        <v>152</v>
      </c>
      <c r="AU287" s="18" t="s">
        <v>91</v>
      </c>
    </row>
    <row r="288" spans="1:65" s="2" customFormat="1" ht="21.75" customHeight="1">
      <c r="A288" s="41"/>
      <c r="B288" s="42"/>
      <c r="C288" s="261" t="s">
        <v>365</v>
      </c>
      <c r="D288" s="261" t="s">
        <v>143</v>
      </c>
      <c r="E288" s="262" t="s">
        <v>366</v>
      </c>
      <c r="F288" s="263" t="s">
        <v>367</v>
      </c>
      <c r="G288" s="264" t="s">
        <v>187</v>
      </c>
      <c r="H288" s="265">
        <v>1090.96</v>
      </c>
      <c r="I288" s="266"/>
      <c r="J288" s="265">
        <f>ROUND(I288*H288,0)</f>
        <v>0</v>
      </c>
      <c r="K288" s="263" t="s">
        <v>159</v>
      </c>
      <c r="L288" s="44"/>
      <c r="M288" s="267" t="s">
        <v>1</v>
      </c>
      <c r="N288" s="268" t="s">
        <v>47</v>
      </c>
      <c r="O288" s="94"/>
      <c r="P288" s="269">
        <f>O288*H288</f>
        <v>0</v>
      </c>
      <c r="Q288" s="269">
        <v>2.002</v>
      </c>
      <c r="R288" s="269">
        <f>Q288*H288</f>
        <v>2184.1019199999996</v>
      </c>
      <c r="S288" s="269">
        <v>0</v>
      </c>
      <c r="T288" s="270">
        <f>S288*H288</f>
        <v>0</v>
      </c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R288" s="271" t="s">
        <v>147</v>
      </c>
      <c r="AT288" s="271" t="s">
        <v>143</v>
      </c>
      <c r="AU288" s="271" t="s">
        <v>91</v>
      </c>
      <c r="AY288" s="18" t="s">
        <v>141</v>
      </c>
      <c r="BE288" s="146">
        <f>IF(N288="základní",J288,0)</f>
        <v>0</v>
      </c>
      <c r="BF288" s="146">
        <f>IF(N288="snížená",J288,0)</f>
        <v>0</v>
      </c>
      <c r="BG288" s="146">
        <f>IF(N288="zákl. přenesená",J288,0)</f>
        <v>0</v>
      </c>
      <c r="BH288" s="146">
        <f>IF(N288="sníž. přenesená",J288,0)</f>
        <v>0</v>
      </c>
      <c r="BI288" s="146">
        <f>IF(N288="nulová",J288,0)</f>
        <v>0</v>
      </c>
      <c r="BJ288" s="18" t="s">
        <v>8</v>
      </c>
      <c r="BK288" s="146">
        <f>ROUND(I288*H288,0)</f>
        <v>0</v>
      </c>
      <c r="BL288" s="18" t="s">
        <v>147</v>
      </c>
      <c r="BM288" s="271" t="s">
        <v>368</v>
      </c>
    </row>
    <row r="289" spans="1:47" s="2" customFormat="1" ht="12">
      <c r="A289" s="41"/>
      <c r="B289" s="42"/>
      <c r="C289" s="43"/>
      <c r="D289" s="272" t="s">
        <v>149</v>
      </c>
      <c r="E289" s="43"/>
      <c r="F289" s="273" t="s">
        <v>369</v>
      </c>
      <c r="G289" s="43"/>
      <c r="H289" s="43"/>
      <c r="I289" s="162"/>
      <c r="J289" s="43"/>
      <c r="K289" s="43"/>
      <c r="L289" s="44"/>
      <c r="M289" s="274"/>
      <c r="N289" s="275"/>
      <c r="O289" s="94"/>
      <c r="P289" s="94"/>
      <c r="Q289" s="94"/>
      <c r="R289" s="94"/>
      <c r="S289" s="94"/>
      <c r="T289" s="95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18" t="s">
        <v>149</v>
      </c>
      <c r="AU289" s="18" t="s">
        <v>91</v>
      </c>
    </row>
    <row r="290" spans="1:47" s="2" customFormat="1" ht="12">
      <c r="A290" s="41"/>
      <c r="B290" s="42"/>
      <c r="C290" s="43"/>
      <c r="D290" s="272" t="s">
        <v>150</v>
      </c>
      <c r="E290" s="43"/>
      <c r="F290" s="276" t="s">
        <v>370</v>
      </c>
      <c r="G290" s="43"/>
      <c r="H290" s="43"/>
      <c r="I290" s="162"/>
      <c r="J290" s="43"/>
      <c r="K290" s="43"/>
      <c r="L290" s="44"/>
      <c r="M290" s="274"/>
      <c r="N290" s="275"/>
      <c r="O290" s="94"/>
      <c r="P290" s="94"/>
      <c r="Q290" s="94"/>
      <c r="R290" s="94"/>
      <c r="S290" s="94"/>
      <c r="T290" s="95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T290" s="18" t="s">
        <v>150</v>
      </c>
      <c r="AU290" s="18" t="s">
        <v>91</v>
      </c>
    </row>
    <row r="291" spans="1:47" s="2" customFormat="1" ht="12">
      <c r="A291" s="41"/>
      <c r="B291" s="42"/>
      <c r="C291" s="43"/>
      <c r="D291" s="272" t="s">
        <v>152</v>
      </c>
      <c r="E291" s="43"/>
      <c r="F291" s="276" t="s">
        <v>371</v>
      </c>
      <c r="G291" s="43"/>
      <c r="H291" s="43"/>
      <c r="I291" s="162"/>
      <c r="J291" s="43"/>
      <c r="K291" s="43"/>
      <c r="L291" s="44"/>
      <c r="M291" s="274"/>
      <c r="N291" s="275"/>
      <c r="O291" s="94"/>
      <c r="P291" s="94"/>
      <c r="Q291" s="94"/>
      <c r="R291" s="94"/>
      <c r="S291" s="94"/>
      <c r="T291" s="95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18" t="s">
        <v>152</v>
      </c>
      <c r="AU291" s="18" t="s">
        <v>91</v>
      </c>
    </row>
    <row r="292" spans="1:51" s="13" customFormat="1" ht="12">
      <c r="A292" s="13"/>
      <c r="B292" s="277"/>
      <c r="C292" s="278"/>
      <c r="D292" s="272" t="s">
        <v>154</v>
      </c>
      <c r="E292" s="279" t="s">
        <v>1</v>
      </c>
      <c r="F292" s="280" t="s">
        <v>372</v>
      </c>
      <c r="G292" s="278"/>
      <c r="H292" s="281">
        <v>870.48</v>
      </c>
      <c r="I292" s="282"/>
      <c r="J292" s="278"/>
      <c r="K292" s="278"/>
      <c r="L292" s="283"/>
      <c r="M292" s="284"/>
      <c r="N292" s="285"/>
      <c r="O292" s="285"/>
      <c r="P292" s="285"/>
      <c r="Q292" s="285"/>
      <c r="R292" s="285"/>
      <c r="S292" s="285"/>
      <c r="T292" s="28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87" t="s">
        <v>154</v>
      </c>
      <c r="AU292" s="287" t="s">
        <v>91</v>
      </c>
      <c r="AV292" s="13" t="s">
        <v>91</v>
      </c>
      <c r="AW292" s="13" t="s">
        <v>36</v>
      </c>
      <c r="AX292" s="13" t="s">
        <v>82</v>
      </c>
      <c r="AY292" s="287" t="s">
        <v>141</v>
      </c>
    </row>
    <row r="293" spans="1:51" s="14" customFormat="1" ht="12">
      <c r="A293" s="14"/>
      <c r="B293" s="288"/>
      <c r="C293" s="289"/>
      <c r="D293" s="272" t="s">
        <v>154</v>
      </c>
      <c r="E293" s="290" t="s">
        <v>1</v>
      </c>
      <c r="F293" s="291" t="s">
        <v>191</v>
      </c>
      <c r="G293" s="289"/>
      <c r="H293" s="290" t="s">
        <v>1</v>
      </c>
      <c r="I293" s="292"/>
      <c r="J293" s="289"/>
      <c r="K293" s="289"/>
      <c r="L293" s="293"/>
      <c r="M293" s="294"/>
      <c r="N293" s="295"/>
      <c r="O293" s="295"/>
      <c r="P293" s="295"/>
      <c r="Q293" s="295"/>
      <c r="R293" s="295"/>
      <c r="S293" s="295"/>
      <c r="T293" s="296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97" t="s">
        <v>154</v>
      </c>
      <c r="AU293" s="297" t="s">
        <v>91</v>
      </c>
      <c r="AV293" s="14" t="s">
        <v>8</v>
      </c>
      <c r="AW293" s="14" t="s">
        <v>36</v>
      </c>
      <c r="AX293" s="14" t="s">
        <v>82</v>
      </c>
      <c r="AY293" s="297" t="s">
        <v>141</v>
      </c>
    </row>
    <row r="294" spans="1:51" s="13" customFormat="1" ht="12">
      <c r="A294" s="13"/>
      <c r="B294" s="277"/>
      <c r="C294" s="278"/>
      <c r="D294" s="272" t="s">
        <v>154</v>
      </c>
      <c r="E294" s="279" t="s">
        <v>1</v>
      </c>
      <c r="F294" s="280" t="s">
        <v>192</v>
      </c>
      <c r="G294" s="278"/>
      <c r="H294" s="281">
        <v>13.92</v>
      </c>
      <c r="I294" s="282"/>
      <c r="J294" s="278"/>
      <c r="K294" s="278"/>
      <c r="L294" s="283"/>
      <c r="M294" s="284"/>
      <c r="N294" s="285"/>
      <c r="O294" s="285"/>
      <c r="P294" s="285"/>
      <c r="Q294" s="285"/>
      <c r="R294" s="285"/>
      <c r="S294" s="285"/>
      <c r="T294" s="28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87" t="s">
        <v>154</v>
      </c>
      <c r="AU294" s="287" t="s">
        <v>91</v>
      </c>
      <c r="AV294" s="13" t="s">
        <v>91</v>
      </c>
      <c r="AW294" s="13" t="s">
        <v>36</v>
      </c>
      <c r="AX294" s="13" t="s">
        <v>82</v>
      </c>
      <c r="AY294" s="287" t="s">
        <v>141</v>
      </c>
    </row>
    <row r="295" spans="1:51" s="13" customFormat="1" ht="12">
      <c r="A295" s="13"/>
      <c r="B295" s="277"/>
      <c r="C295" s="278"/>
      <c r="D295" s="272" t="s">
        <v>154</v>
      </c>
      <c r="E295" s="279" t="s">
        <v>1</v>
      </c>
      <c r="F295" s="280" t="s">
        <v>193</v>
      </c>
      <c r="G295" s="278"/>
      <c r="H295" s="281">
        <v>14.24</v>
      </c>
      <c r="I295" s="282"/>
      <c r="J295" s="278"/>
      <c r="K295" s="278"/>
      <c r="L295" s="283"/>
      <c r="M295" s="284"/>
      <c r="N295" s="285"/>
      <c r="O295" s="285"/>
      <c r="P295" s="285"/>
      <c r="Q295" s="285"/>
      <c r="R295" s="285"/>
      <c r="S295" s="285"/>
      <c r="T295" s="28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87" t="s">
        <v>154</v>
      </c>
      <c r="AU295" s="287" t="s">
        <v>91</v>
      </c>
      <c r="AV295" s="13" t="s">
        <v>91</v>
      </c>
      <c r="AW295" s="13" t="s">
        <v>36</v>
      </c>
      <c r="AX295" s="13" t="s">
        <v>82</v>
      </c>
      <c r="AY295" s="287" t="s">
        <v>141</v>
      </c>
    </row>
    <row r="296" spans="1:51" s="13" customFormat="1" ht="12">
      <c r="A296" s="13"/>
      <c r="B296" s="277"/>
      <c r="C296" s="278"/>
      <c r="D296" s="272" t="s">
        <v>154</v>
      </c>
      <c r="E296" s="279" t="s">
        <v>1</v>
      </c>
      <c r="F296" s="280" t="s">
        <v>194</v>
      </c>
      <c r="G296" s="278"/>
      <c r="H296" s="281">
        <v>14.24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87" t="s">
        <v>154</v>
      </c>
      <c r="AU296" s="287" t="s">
        <v>91</v>
      </c>
      <c r="AV296" s="13" t="s">
        <v>91</v>
      </c>
      <c r="AW296" s="13" t="s">
        <v>36</v>
      </c>
      <c r="AX296" s="13" t="s">
        <v>82</v>
      </c>
      <c r="AY296" s="287" t="s">
        <v>141</v>
      </c>
    </row>
    <row r="297" spans="1:51" s="13" customFormat="1" ht="12">
      <c r="A297" s="13"/>
      <c r="B297" s="277"/>
      <c r="C297" s="278"/>
      <c r="D297" s="272" t="s">
        <v>154</v>
      </c>
      <c r="E297" s="279" t="s">
        <v>1</v>
      </c>
      <c r="F297" s="280" t="s">
        <v>195</v>
      </c>
      <c r="G297" s="278"/>
      <c r="H297" s="281">
        <v>12.64</v>
      </c>
      <c r="I297" s="282"/>
      <c r="J297" s="278"/>
      <c r="K297" s="278"/>
      <c r="L297" s="283"/>
      <c r="M297" s="284"/>
      <c r="N297" s="285"/>
      <c r="O297" s="285"/>
      <c r="P297" s="285"/>
      <c r="Q297" s="285"/>
      <c r="R297" s="285"/>
      <c r="S297" s="285"/>
      <c r="T297" s="28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87" t="s">
        <v>154</v>
      </c>
      <c r="AU297" s="287" t="s">
        <v>91</v>
      </c>
      <c r="AV297" s="13" t="s">
        <v>91</v>
      </c>
      <c r="AW297" s="13" t="s">
        <v>36</v>
      </c>
      <c r="AX297" s="13" t="s">
        <v>82</v>
      </c>
      <c r="AY297" s="287" t="s">
        <v>141</v>
      </c>
    </row>
    <row r="298" spans="1:51" s="13" customFormat="1" ht="12">
      <c r="A298" s="13"/>
      <c r="B298" s="277"/>
      <c r="C298" s="278"/>
      <c r="D298" s="272" t="s">
        <v>154</v>
      </c>
      <c r="E298" s="279" t="s">
        <v>1</v>
      </c>
      <c r="F298" s="280" t="s">
        <v>196</v>
      </c>
      <c r="G298" s="278"/>
      <c r="H298" s="281">
        <v>11.04</v>
      </c>
      <c r="I298" s="282"/>
      <c r="J298" s="278"/>
      <c r="K298" s="278"/>
      <c r="L298" s="283"/>
      <c r="M298" s="284"/>
      <c r="N298" s="285"/>
      <c r="O298" s="285"/>
      <c r="P298" s="285"/>
      <c r="Q298" s="285"/>
      <c r="R298" s="285"/>
      <c r="S298" s="285"/>
      <c r="T298" s="28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87" t="s">
        <v>154</v>
      </c>
      <c r="AU298" s="287" t="s">
        <v>91</v>
      </c>
      <c r="AV298" s="13" t="s">
        <v>91</v>
      </c>
      <c r="AW298" s="13" t="s">
        <v>36</v>
      </c>
      <c r="AX298" s="13" t="s">
        <v>82</v>
      </c>
      <c r="AY298" s="287" t="s">
        <v>141</v>
      </c>
    </row>
    <row r="299" spans="1:51" s="13" customFormat="1" ht="12">
      <c r="A299" s="13"/>
      <c r="B299" s="277"/>
      <c r="C299" s="278"/>
      <c r="D299" s="272" t="s">
        <v>154</v>
      </c>
      <c r="E299" s="279" t="s">
        <v>1</v>
      </c>
      <c r="F299" s="280" t="s">
        <v>197</v>
      </c>
      <c r="G299" s="278"/>
      <c r="H299" s="281">
        <v>12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87" t="s">
        <v>154</v>
      </c>
      <c r="AU299" s="287" t="s">
        <v>91</v>
      </c>
      <c r="AV299" s="13" t="s">
        <v>91</v>
      </c>
      <c r="AW299" s="13" t="s">
        <v>36</v>
      </c>
      <c r="AX299" s="13" t="s">
        <v>82</v>
      </c>
      <c r="AY299" s="287" t="s">
        <v>141</v>
      </c>
    </row>
    <row r="300" spans="1:51" s="13" customFormat="1" ht="12">
      <c r="A300" s="13"/>
      <c r="B300" s="277"/>
      <c r="C300" s="278"/>
      <c r="D300" s="272" t="s">
        <v>154</v>
      </c>
      <c r="E300" s="279" t="s">
        <v>1</v>
      </c>
      <c r="F300" s="280" t="s">
        <v>198</v>
      </c>
      <c r="G300" s="278"/>
      <c r="H300" s="281">
        <v>11.36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87" t="s">
        <v>154</v>
      </c>
      <c r="AU300" s="287" t="s">
        <v>91</v>
      </c>
      <c r="AV300" s="13" t="s">
        <v>91</v>
      </c>
      <c r="AW300" s="13" t="s">
        <v>36</v>
      </c>
      <c r="AX300" s="13" t="s">
        <v>82</v>
      </c>
      <c r="AY300" s="287" t="s">
        <v>141</v>
      </c>
    </row>
    <row r="301" spans="1:51" s="13" customFormat="1" ht="12">
      <c r="A301" s="13"/>
      <c r="B301" s="277"/>
      <c r="C301" s="278"/>
      <c r="D301" s="272" t="s">
        <v>154</v>
      </c>
      <c r="E301" s="279" t="s">
        <v>1</v>
      </c>
      <c r="F301" s="280" t="s">
        <v>199</v>
      </c>
      <c r="G301" s="278"/>
      <c r="H301" s="281">
        <v>11.36</v>
      </c>
      <c r="I301" s="282"/>
      <c r="J301" s="278"/>
      <c r="K301" s="278"/>
      <c r="L301" s="283"/>
      <c r="M301" s="284"/>
      <c r="N301" s="285"/>
      <c r="O301" s="285"/>
      <c r="P301" s="285"/>
      <c r="Q301" s="285"/>
      <c r="R301" s="285"/>
      <c r="S301" s="285"/>
      <c r="T301" s="28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87" t="s">
        <v>154</v>
      </c>
      <c r="AU301" s="287" t="s">
        <v>91</v>
      </c>
      <c r="AV301" s="13" t="s">
        <v>91</v>
      </c>
      <c r="AW301" s="13" t="s">
        <v>36</v>
      </c>
      <c r="AX301" s="13" t="s">
        <v>82</v>
      </c>
      <c r="AY301" s="287" t="s">
        <v>141</v>
      </c>
    </row>
    <row r="302" spans="1:51" s="13" customFormat="1" ht="12">
      <c r="A302" s="13"/>
      <c r="B302" s="277"/>
      <c r="C302" s="278"/>
      <c r="D302" s="272" t="s">
        <v>154</v>
      </c>
      <c r="E302" s="279" t="s">
        <v>1</v>
      </c>
      <c r="F302" s="280" t="s">
        <v>200</v>
      </c>
      <c r="G302" s="278"/>
      <c r="H302" s="281">
        <v>9.92</v>
      </c>
      <c r="I302" s="282"/>
      <c r="J302" s="278"/>
      <c r="K302" s="278"/>
      <c r="L302" s="283"/>
      <c r="M302" s="284"/>
      <c r="N302" s="285"/>
      <c r="O302" s="285"/>
      <c r="P302" s="285"/>
      <c r="Q302" s="285"/>
      <c r="R302" s="285"/>
      <c r="S302" s="285"/>
      <c r="T302" s="28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87" t="s">
        <v>154</v>
      </c>
      <c r="AU302" s="287" t="s">
        <v>91</v>
      </c>
      <c r="AV302" s="13" t="s">
        <v>91</v>
      </c>
      <c r="AW302" s="13" t="s">
        <v>36</v>
      </c>
      <c r="AX302" s="13" t="s">
        <v>82</v>
      </c>
      <c r="AY302" s="287" t="s">
        <v>141</v>
      </c>
    </row>
    <row r="303" spans="1:51" s="13" customFormat="1" ht="12">
      <c r="A303" s="13"/>
      <c r="B303" s="277"/>
      <c r="C303" s="278"/>
      <c r="D303" s="272" t="s">
        <v>154</v>
      </c>
      <c r="E303" s="279" t="s">
        <v>1</v>
      </c>
      <c r="F303" s="280" t="s">
        <v>201</v>
      </c>
      <c r="G303" s="278"/>
      <c r="H303" s="281">
        <v>11.52</v>
      </c>
      <c r="I303" s="282"/>
      <c r="J303" s="278"/>
      <c r="K303" s="278"/>
      <c r="L303" s="283"/>
      <c r="M303" s="284"/>
      <c r="N303" s="285"/>
      <c r="O303" s="285"/>
      <c r="P303" s="285"/>
      <c r="Q303" s="285"/>
      <c r="R303" s="285"/>
      <c r="S303" s="285"/>
      <c r="T303" s="28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87" t="s">
        <v>154</v>
      </c>
      <c r="AU303" s="287" t="s">
        <v>91</v>
      </c>
      <c r="AV303" s="13" t="s">
        <v>91</v>
      </c>
      <c r="AW303" s="13" t="s">
        <v>36</v>
      </c>
      <c r="AX303" s="13" t="s">
        <v>82</v>
      </c>
      <c r="AY303" s="287" t="s">
        <v>141</v>
      </c>
    </row>
    <row r="304" spans="1:51" s="13" customFormat="1" ht="12">
      <c r="A304" s="13"/>
      <c r="B304" s="277"/>
      <c r="C304" s="278"/>
      <c r="D304" s="272" t="s">
        <v>154</v>
      </c>
      <c r="E304" s="279" t="s">
        <v>1</v>
      </c>
      <c r="F304" s="280" t="s">
        <v>202</v>
      </c>
      <c r="G304" s="278"/>
      <c r="H304" s="281">
        <v>12.16</v>
      </c>
      <c r="I304" s="282"/>
      <c r="J304" s="278"/>
      <c r="K304" s="278"/>
      <c r="L304" s="283"/>
      <c r="M304" s="284"/>
      <c r="N304" s="285"/>
      <c r="O304" s="285"/>
      <c r="P304" s="285"/>
      <c r="Q304" s="285"/>
      <c r="R304" s="285"/>
      <c r="S304" s="285"/>
      <c r="T304" s="28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87" t="s">
        <v>154</v>
      </c>
      <c r="AU304" s="287" t="s">
        <v>91</v>
      </c>
      <c r="AV304" s="13" t="s">
        <v>91</v>
      </c>
      <c r="AW304" s="13" t="s">
        <v>36</v>
      </c>
      <c r="AX304" s="13" t="s">
        <v>82</v>
      </c>
      <c r="AY304" s="287" t="s">
        <v>141</v>
      </c>
    </row>
    <row r="305" spans="1:51" s="13" customFormat="1" ht="12">
      <c r="A305" s="13"/>
      <c r="B305" s="277"/>
      <c r="C305" s="278"/>
      <c r="D305" s="272" t="s">
        <v>154</v>
      </c>
      <c r="E305" s="279" t="s">
        <v>1</v>
      </c>
      <c r="F305" s="280" t="s">
        <v>203</v>
      </c>
      <c r="G305" s="278"/>
      <c r="H305" s="281">
        <v>11.2</v>
      </c>
      <c r="I305" s="282"/>
      <c r="J305" s="278"/>
      <c r="K305" s="278"/>
      <c r="L305" s="283"/>
      <c r="M305" s="284"/>
      <c r="N305" s="285"/>
      <c r="O305" s="285"/>
      <c r="P305" s="285"/>
      <c r="Q305" s="285"/>
      <c r="R305" s="285"/>
      <c r="S305" s="285"/>
      <c r="T305" s="28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87" t="s">
        <v>154</v>
      </c>
      <c r="AU305" s="287" t="s">
        <v>91</v>
      </c>
      <c r="AV305" s="13" t="s">
        <v>91</v>
      </c>
      <c r="AW305" s="13" t="s">
        <v>36</v>
      </c>
      <c r="AX305" s="13" t="s">
        <v>82</v>
      </c>
      <c r="AY305" s="287" t="s">
        <v>141</v>
      </c>
    </row>
    <row r="306" spans="1:51" s="13" customFormat="1" ht="12">
      <c r="A306" s="13"/>
      <c r="B306" s="277"/>
      <c r="C306" s="278"/>
      <c r="D306" s="272" t="s">
        <v>154</v>
      </c>
      <c r="E306" s="279" t="s">
        <v>1</v>
      </c>
      <c r="F306" s="280" t="s">
        <v>204</v>
      </c>
      <c r="G306" s="278"/>
      <c r="H306" s="281">
        <v>11.36</v>
      </c>
      <c r="I306" s="282"/>
      <c r="J306" s="278"/>
      <c r="K306" s="278"/>
      <c r="L306" s="283"/>
      <c r="M306" s="284"/>
      <c r="N306" s="285"/>
      <c r="O306" s="285"/>
      <c r="P306" s="285"/>
      <c r="Q306" s="285"/>
      <c r="R306" s="285"/>
      <c r="S306" s="285"/>
      <c r="T306" s="28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87" t="s">
        <v>154</v>
      </c>
      <c r="AU306" s="287" t="s">
        <v>91</v>
      </c>
      <c r="AV306" s="13" t="s">
        <v>91</v>
      </c>
      <c r="AW306" s="13" t="s">
        <v>36</v>
      </c>
      <c r="AX306" s="13" t="s">
        <v>82</v>
      </c>
      <c r="AY306" s="287" t="s">
        <v>141</v>
      </c>
    </row>
    <row r="307" spans="1:51" s="13" customFormat="1" ht="12">
      <c r="A307" s="13"/>
      <c r="B307" s="277"/>
      <c r="C307" s="278"/>
      <c r="D307" s="272" t="s">
        <v>154</v>
      </c>
      <c r="E307" s="279" t="s">
        <v>1</v>
      </c>
      <c r="F307" s="280" t="s">
        <v>205</v>
      </c>
      <c r="G307" s="278"/>
      <c r="H307" s="281">
        <v>12.16</v>
      </c>
      <c r="I307" s="282"/>
      <c r="J307" s="278"/>
      <c r="K307" s="278"/>
      <c r="L307" s="283"/>
      <c r="M307" s="284"/>
      <c r="N307" s="285"/>
      <c r="O307" s="285"/>
      <c r="P307" s="285"/>
      <c r="Q307" s="285"/>
      <c r="R307" s="285"/>
      <c r="S307" s="285"/>
      <c r="T307" s="28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87" t="s">
        <v>154</v>
      </c>
      <c r="AU307" s="287" t="s">
        <v>91</v>
      </c>
      <c r="AV307" s="13" t="s">
        <v>91</v>
      </c>
      <c r="AW307" s="13" t="s">
        <v>36</v>
      </c>
      <c r="AX307" s="13" t="s">
        <v>82</v>
      </c>
      <c r="AY307" s="287" t="s">
        <v>141</v>
      </c>
    </row>
    <row r="308" spans="1:51" s="13" customFormat="1" ht="12">
      <c r="A308" s="13"/>
      <c r="B308" s="277"/>
      <c r="C308" s="278"/>
      <c r="D308" s="272" t="s">
        <v>154</v>
      </c>
      <c r="E308" s="279" t="s">
        <v>1</v>
      </c>
      <c r="F308" s="280" t="s">
        <v>206</v>
      </c>
      <c r="G308" s="278"/>
      <c r="H308" s="281">
        <v>13.44</v>
      </c>
      <c r="I308" s="282"/>
      <c r="J308" s="278"/>
      <c r="K308" s="278"/>
      <c r="L308" s="283"/>
      <c r="M308" s="284"/>
      <c r="N308" s="285"/>
      <c r="O308" s="285"/>
      <c r="P308" s="285"/>
      <c r="Q308" s="285"/>
      <c r="R308" s="285"/>
      <c r="S308" s="285"/>
      <c r="T308" s="28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87" t="s">
        <v>154</v>
      </c>
      <c r="AU308" s="287" t="s">
        <v>91</v>
      </c>
      <c r="AV308" s="13" t="s">
        <v>91</v>
      </c>
      <c r="AW308" s="13" t="s">
        <v>36</v>
      </c>
      <c r="AX308" s="13" t="s">
        <v>82</v>
      </c>
      <c r="AY308" s="287" t="s">
        <v>141</v>
      </c>
    </row>
    <row r="309" spans="1:51" s="13" customFormat="1" ht="12">
      <c r="A309" s="13"/>
      <c r="B309" s="277"/>
      <c r="C309" s="278"/>
      <c r="D309" s="272" t="s">
        <v>154</v>
      </c>
      <c r="E309" s="279" t="s">
        <v>1</v>
      </c>
      <c r="F309" s="280" t="s">
        <v>207</v>
      </c>
      <c r="G309" s="278"/>
      <c r="H309" s="281">
        <v>12.64</v>
      </c>
      <c r="I309" s="282"/>
      <c r="J309" s="278"/>
      <c r="K309" s="278"/>
      <c r="L309" s="283"/>
      <c r="M309" s="284"/>
      <c r="N309" s="285"/>
      <c r="O309" s="285"/>
      <c r="P309" s="285"/>
      <c r="Q309" s="285"/>
      <c r="R309" s="285"/>
      <c r="S309" s="285"/>
      <c r="T309" s="28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87" t="s">
        <v>154</v>
      </c>
      <c r="AU309" s="287" t="s">
        <v>91</v>
      </c>
      <c r="AV309" s="13" t="s">
        <v>91</v>
      </c>
      <c r="AW309" s="13" t="s">
        <v>36</v>
      </c>
      <c r="AX309" s="13" t="s">
        <v>82</v>
      </c>
      <c r="AY309" s="287" t="s">
        <v>141</v>
      </c>
    </row>
    <row r="310" spans="1:51" s="13" customFormat="1" ht="12">
      <c r="A310" s="13"/>
      <c r="B310" s="277"/>
      <c r="C310" s="278"/>
      <c r="D310" s="272" t="s">
        <v>154</v>
      </c>
      <c r="E310" s="279" t="s">
        <v>1</v>
      </c>
      <c r="F310" s="280" t="s">
        <v>208</v>
      </c>
      <c r="G310" s="278"/>
      <c r="H310" s="281">
        <v>13.12</v>
      </c>
      <c r="I310" s="282"/>
      <c r="J310" s="278"/>
      <c r="K310" s="278"/>
      <c r="L310" s="283"/>
      <c r="M310" s="284"/>
      <c r="N310" s="285"/>
      <c r="O310" s="285"/>
      <c r="P310" s="285"/>
      <c r="Q310" s="285"/>
      <c r="R310" s="285"/>
      <c r="S310" s="285"/>
      <c r="T310" s="28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87" t="s">
        <v>154</v>
      </c>
      <c r="AU310" s="287" t="s">
        <v>91</v>
      </c>
      <c r="AV310" s="13" t="s">
        <v>91</v>
      </c>
      <c r="AW310" s="13" t="s">
        <v>36</v>
      </c>
      <c r="AX310" s="13" t="s">
        <v>82</v>
      </c>
      <c r="AY310" s="287" t="s">
        <v>141</v>
      </c>
    </row>
    <row r="311" spans="1:51" s="13" customFormat="1" ht="12">
      <c r="A311" s="13"/>
      <c r="B311" s="277"/>
      <c r="C311" s="278"/>
      <c r="D311" s="272" t="s">
        <v>154</v>
      </c>
      <c r="E311" s="279" t="s">
        <v>1</v>
      </c>
      <c r="F311" s="280" t="s">
        <v>209</v>
      </c>
      <c r="G311" s="278"/>
      <c r="H311" s="281">
        <v>12.16</v>
      </c>
      <c r="I311" s="282"/>
      <c r="J311" s="278"/>
      <c r="K311" s="278"/>
      <c r="L311" s="283"/>
      <c r="M311" s="284"/>
      <c r="N311" s="285"/>
      <c r="O311" s="285"/>
      <c r="P311" s="285"/>
      <c r="Q311" s="285"/>
      <c r="R311" s="285"/>
      <c r="S311" s="285"/>
      <c r="T311" s="28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87" t="s">
        <v>154</v>
      </c>
      <c r="AU311" s="287" t="s">
        <v>91</v>
      </c>
      <c r="AV311" s="13" t="s">
        <v>91</v>
      </c>
      <c r="AW311" s="13" t="s">
        <v>36</v>
      </c>
      <c r="AX311" s="13" t="s">
        <v>82</v>
      </c>
      <c r="AY311" s="287" t="s">
        <v>141</v>
      </c>
    </row>
    <row r="312" spans="1:51" s="16" customFormat="1" ht="12">
      <c r="A312" s="16"/>
      <c r="B312" s="309"/>
      <c r="C312" s="310"/>
      <c r="D312" s="272" t="s">
        <v>154</v>
      </c>
      <c r="E312" s="311" t="s">
        <v>1</v>
      </c>
      <c r="F312" s="312" t="s">
        <v>261</v>
      </c>
      <c r="G312" s="310"/>
      <c r="H312" s="313">
        <v>1090.96</v>
      </c>
      <c r="I312" s="314"/>
      <c r="J312" s="310"/>
      <c r="K312" s="310"/>
      <c r="L312" s="315"/>
      <c r="M312" s="316"/>
      <c r="N312" s="317"/>
      <c r="O312" s="317"/>
      <c r="P312" s="317"/>
      <c r="Q312" s="317"/>
      <c r="R312" s="317"/>
      <c r="S312" s="317"/>
      <c r="T312" s="318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319" t="s">
        <v>154</v>
      </c>
      <c r="AU312" s="319" t="s">
        <v>91</v>
      </c>
      <c r="AV312" s="16" t="s">
        <v>147</v>
      </c>
      <c r="AW312" s="16" t="s">
        <v>36</v>
      </c>
      <c r="AX312" s="16" t="s">
        <v>8</v>
      </c>
      <c r="AY312" s="319" t="s">
        <v>141</v>
      </c>
    </row>
    <row r="313" spans="1:65" s="2" customFormat="1" ht="21.75" customHeight="1">
      <c r="A313" s="41"/>
      <c r="B313" s="42"/>
      <c r="C313" s="261" t="s">
        <v>373</v>
      </c>
      <c r="D313" s="261" t="s">
        <v>143</v>
      </c>
      <c r="E313" s="262" t="s">
        <v>374</v>
      </c>
      <c r="F313" s="263" t="s">
        <v>375</v>
      </c>
      <c r="G313" s="264" t="s">
        <v>158</v>
      </c>
      <c r="H313" s="265">
        <v>912.6</v>
      </c>
      <c r="I313" s="266"/>
      <c r="J313" s="265">
        <f>ROUND(I313*H313,0)</f>
        <v>0</v>
      </c>
      <c r="K313" s="263" t="s">
        <v>159</v>
      </c>
      <c r="L313" s="44"/>
      <c r="M313" s="267" t="s">
        <v>1</v>
      </c>
      <c r="N313" s="268" t="s">
        <v>47</v>
      </c>
      <c r="O313" s="94"/>
      <c r="P313" s="269">
        <f>O313*H313</f>
        <v>0</v>
      </c>
      <c r="Q313" s="269">
        <v>0</v>
      </c>
      <c r="R313" s="269">
        <f>Q313*H313</f>
        <v>0</v>
      </c>
      <c r="S313" s="269">
        <v>0</v>
      </c>
      <c r="T313" s="270">
        <f>S313*H313</f>
        <v>0</v>
      </c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R313" s="271" t="s">
        <v>147</v>
      </c>
      <c r="AT313" s="271" t="s">
        <v>143</v>
      </c>
      <c r="AU313" s="271" t="s">
        <v>91</v>
      </c>
      <c r="AY313" s="18" t="s">
        <v>141</v>
      </c>
      <c r="BE313" s="146">
        <f>IF(N313="základní",J313,0)</f>
        <v>0</v>
      </c>
      <c r="BF313" s="146">
        <f>IF(N313="snížená",J313,0)</f>
        <v>0</v>
      </c>
      <c r="BG313" s="146">
        <f>IF(N313="zákl. přenesená",J313,0)</f>
        <v>0</v>
      </c>
      <c r="BH313" s="146">
        <f>IF(N313="sníž. přenesená",J313,0)</f>
        <v>0</v>
      </c>
      <c r="BI313" s="146">
        <f>IF(N313="nulová",J313,0)</f>
        <v>0</v>
      </c>
      <c r="BJ313" s="18" t="s">
        <v>8</v>
      </c>
      <c r="BK313" s="146">
        <f>ROUND(I313*H313,0)</f>
        <v>0</v>
      </c>
      <c r="BL313" s="18" t="s">
        <v>147</v>
      </c>
      <c r="BM313" s="271" t="s">
        <v>376</v>
      </c>
    </row>
    <row r="314" spans="1:47" s="2" customFormat="1" ht="12">
      <c r="A314" s="41"/>
      <c r="B314" s="42"/>
      <c r="C314" s="43"/>
      <c r="D314" s="272" t="s">
        <v>149</v>
      </c>
      <c r="E314" s="43"/>
      <c r="F314" s="273" t="s">
        <v>377</v>
      </c>
      <c r="G314" s="43"/>
      <c r="H314" s="43"/>
      <c r="I314" s="162"/>
      <c r="J314" s="43"/>
      <c r="K314" s="43"/>
      <c r="L314" s="44"/>
      <c r="M314" s="274"/>
      <c r="N314" s="275"/>
      <c r="O314" s="94"/>
      <c r="P314" s="94"/>
      <c r="Q314" s="94"/>
      <c r="R314" s="94"/>
      <c r="S314" s="94"/>
      <c r="T314" s="95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T314" s="18" t="s">
        <v>149</v>
      </c>
      <c r="AU314" s="18" t="s">
        <v>91</v>
      </c>
    </row>
    <row r="315" spans="1:47" s="2" customFormat="1" ht="12">
      <c r="A315" s="41"/>
      <c r="B315" s="42"/>
      <c r="C315" s="43"/>
      <c r="D315" s="272" t="s">
        <v>150</v>
      </c>
      <c r="E315" s="43"/>
      <c r="F315" s="276" t="s">
        <v>370</v>
      </c>
      <c r="G315" s="43"/>
      <c r="H315" s="43"/>
      <c r="I315" s="162"/>
      <c r="J315" s="43"/>
      <c r="K315" s="43"/>
      <c r="L315" s="44"/>
      <c r="M315" s="274"/>
      <c r="N315" s="275"/>
      <c r="O315" s="94"/>
      <c r="P315" s="94"/>
      <c r="Q315" s="94"/>
      <c r="R315" s="94"/>
      <c r="S315" s="94"/>
      <c r="T315" s="95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T315" s="18" t="s">
        <v>150</v>
      </c>
      <c r="AU315" s="18" t="s">
        <v>91</v>
      </c>
    </row>
    <row r="316" spans="1:51" s="13" customFormat="1" ht="12">
      <c r="A316" s="13"/>
      <c r="B316" s="277"/>
      <c r="C316" s="278"/>
      <c r="D316" s="272" t="s">
        <v>154</v>
      </c>
      <c r="E316" s="279" t="s">
        <v>1</v>
      </c>
      <c r="F316" s="280" t="s">
        <v>378</v>
      </c>
      <c r="G316" s="278"/>
      <c r="H316" s="281">
        <v>912.6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87" t="s">
        <v>154</v>
      </c>
      <c r="AU316" s="287" t="s">
        <v>91</v>
      </c>
      <c r="AV316" s="13" t="s">
        <v>91</v>
      </c>
      <c r="AW316" s="13" t="s">
        <v>36</v>
      </c>
      <c r="AX316" s="13" t="s">
        <v>8</v>
      </c>
      <c r="AY316" s="287" t="s">
        <v>141</v>
      </c>
    </row>
    <row r="317" spans="1:63" s="12" customFormat="1" ht="22.8" customHeight="1">
      <c r="A317" s="12"/>
      <c r="B317" s="245"/>
      <c r="C317" s="246"/>
      <c r="D317" s="247" t="s">
        <v>81</v>
      </c>
      <c r="E317" s="259" t="s">
        <v>379</v>
      </c>
      <c r="F317" s="259" t="s">
        <v>380</v>
      </c>
      <c r="G317" s="246"/>
      <c r="H317" s="246"/>
      <c r="I317" s="249"/>
      <c r="J317" s="260">
        <f>BK317</f>
        <v>0</v>
      </c>
      <c r="K317" s="246"/>
      <c r="L317" s="251"/>
      <c r="M317" s="252"/>
      <c r="N317" s="253"/>
      <c r="O317" s="253"/>
      <c r="P317" s="254">
        <f>SUM(P318:P324)</f>
        <v>0</v>
      </c>
      <c r="Q317" s="253"/>
      <c r="R317" s="254">
        <f>SUM(R318:R324)</f>
        <v>0</v>
      </c>
      <c r="S317" s="253"/>
      <c r="T317" s="255">
        <f>SUM(T318:T324)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56" t="s">
        <v>8</v>
      </c>
      <c r="AT317" s="257" t="s">
        <v>81</v>
      </c>
      <c r="AU317" s="257" t="s">
        <v>8</v>
      </c>
      <c r="AY317" s="256" t="s">
        <v>141</v>
      </c>
      <c r="BK317" s="258">
        <f>SUM(BK318:BK324)</f>
        <v>0</v>
      </c>
    </row>
    <row r="318" spans="1:65" s="2" customFormat="1" ht="21.75" customHeight="1">
      <c r="A318" s="41"/>
      <c r="B318" s="42"/>
      <c r="C318" s="261" t="s">
        <v>381</v>
      </c>
      <c r="D318" s="261" t="s">
        <v>143</v>
      </c>
      <c r="E318" s="262" t="s">
        <v>382</v>
      </c>
      <c r="F318" s="263" t="s">
        <v>383</v>
      </c>
      <c r="G318" s="264" t="s">
        <v>384</v>
      </c>
      <c r="H318" s="265">
        <v>2621.71</v>
      </c>
      <c r="I318" s="266"/>
      <c r="J318" s="265">
        <f>ROUND(I318*H318,0)</f>
        <v>0</v>
      </c>
      <c r="K318" s="263" t="s">
        <v>159</v>
      </c>
      <c r="L318" s="44"/>
      <c r="M318" s="267" t="s">
        <v>1</v>
      </c>
      <c r="N318" s="268" t="s">
        <v>47</v>
      </c>
      <c r="O318" s="94"/>
      <c r="P318" s="269">
        <f>O318*H318</f>
        <v>0</v>
      </c>
      <c r="Q318" s="269">
        <v>0</v>
      </c>
      <c r="R318" s="269">
        <f>Q318*H318</f>
        <v>0</v>
      </c>
      <c r="S318" s="269">
        <v>0</v>
      </c>
      <c r="T318" s="270">
        <f>S318*H318</f>
        <v>0</v>
      </c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R318" s="271" t="s">
        <v>147</v>
      </c>
      <c r="AT318" s="271" t="s">
        <v>143</v>
      </c>
      <c r="AU318" s="271" t="s">
        <v>91</v>
      </c>
      <c r="AY318" s="18" t="s">
        <v>141</v>
      </c>
      <c r="BE318" s="146">
        <f>IF(N318="základní",J318,0)</f>
        <v>0</v>
      </c>
      <c r="BF318" s="146">
        <f>IF(N318="snížená",J318,0)</f>
        <v>0</v>
      </c>
      <c r="BG318" s="146">
        <f>IF(N318="zákl. přenesená",J318,0)</f>
        <v>0</v>
      </c>
      <c r="BH318" s="146">
        <f>IF(N318="sníž. přenesená",J318,0)</f>
        <v>0</v>
      </c>
      <c r="BI318" s="146">
        <f>IF(N318="nulová",J318,0)</f>
        <v>0</v>
      </c>
      <c r="BJ318" s="18" t="s">
        <v>8</v>
      </c>
      <c r="BK318" s="146">
        <f>ROUND(I318*H318,0)</f>
        <v>0</v>
      </c>
      <c r="BL318" s="18" t="s">
        <v>147</v>
      </c>
      <c r="BM318" s="271" t="s">
        <v>385</v>
      </c>
    </row>
    <row r="319" spans="1:47" s="2" customFormat="1" ht="12">
      <c r="A319" s="41"/>
      <c r="B319" s="42"/>
      <c r="C319" s="43"/>
      <c r="D319" s="272" t="s">
        <v>149</v>
      </c>
      <c r="E319" s="43"/>
      <c r="F319" s="273" t="s">
        <v>386</v>
      </c>
      <c r="G319" s="43"/>
      <c r="H319" s="43"/>
      <c r="I319" s="162"/>
      <c r="J319" s="43"/>
      <c r="K319" s="43"/>
      <c r="L319" s="44"/>
      <c r="M319" s="274"/>
      <c r="N319" s="275"/>
      <c r="O319" s="94"/>
      <c r="P319" s="94"/>
      <c r="Q319" s="94"/>
      <c r="R319" s="94"/>
      <c r="S319" s="94"/>
      <c r="T319" s="95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T319" s="18" t="s">
        <v>149</v>
      </c>
      <c r="AU319" s="18" t="s">
        <v>91</v>
      </c>
    </row>
    <row r="320" spans="1:47" s="2" customFormat="1" ht="12">
      <c r="A320" s="41"/>
      <c r="B320" s="42"/>
      <c r="C320" s="43"/>
      <c r="D320" s="272" t="s">
        <v>150</v>
      </c>
      <c r="E320" s="43"/>
      <c r="F320" s="276" t="s">
        <v>387</v>
      </c>
      <c r="G320" s="43"/>
      <c r="H320" s="43"/>
      <c r="I320" s="162"/>
      <c r="J320" s="43"/>
      <c r="K320" s="43"/>
      <c r="L320" s="44"/>
      <c r="M320" s="274"/>
      <c r="N320" s="275"/>
      <c r="O320" s="94"/>
      <c r="P320" s="94"/>
      <c r="Q320" s="94"/>
      <c r="R320" s="94"/>
      <c r="S320" s="94"/>
      <c r="T320" s="95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T320" s="18" t="s">
        <v>150</v>
      </c>
      <c r="AU320" s="18" t="s">
        <v>91</v>
      </c>
    </row>
    <row r="321" spans="1:65" s="2" customFormat="1" ht="21.75" customHeight="1">
      <c r="A321" s="41"/>
      <c r="B321" s="42"/>
      <c r="C321" s="261" t="s">
        <v>388</v>
      </c>
      <c r="D321" s="261" t="s">
        <v>143</v>
      </c>
      <c r="E321" s="262" t="s">
        <v>389</v>
      </c>
      <c r="F321" s="263" t="s">
        <v>390</v>
      </c>
      <c r="G321" s="264" t="s">
        <v>384</v>
      </c>
      <c r="H321" s="265">
        <v>1310.86</v>
      </c>
      <c r="I321" s="266"/>
      <c r="J321" s="265">
        <f>ROUND(I321*H321,0)</f>
        <v>0</v>
      </c>
      <c r="K321" s="263" t="s">
        <v>159</v>
      </c>
      <c r="L321" s="44"/>
      <c r="M321" s="267" t="s">
        <v>1</v>
      </c>
      <c r="N321" s="268" t="s">
        <v>47</v>
      </c>
      <c r="O321" s="94"/>
      <c r="P321" s="269">
        <f>O321*H321</f>
        <v>0</v>
      </c>
      <c r="Q321" s="269">
        <v>0</v>
      </c>
      <c r="R321" s="269">
        <f>Q321*H321</f>
        <v>0</v>
      </c>
      <c r="S321" s="269">
        <v>0</v>
      </c>
      <c r="T321" s="270">
        <f>S321*H321</f>
        <v>0</v>
      </c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R321" s="271" t="s">
        <v>147</v>
      </c>
      <c r="AT321" s="271" t="s">
        <v>143</v>
      </c>
      <c r="AU321" s="271" t="s">
        <v>91</v>
      </c>
      <c r="AY321" s="18" t="s">
        <v>141</v>
      </c>
      <c r="BE321" s="146">
        <f>IF(N321="základní",J321,0)</f>
        <v>0</v>
      </c>
      <c r="BF321" s="146">
        <f>IF(N321="snížená",J321,0)</f>
        <v>0</v>
      </c>
      <c r="BG321" s="146">
        <f>IF(N321="zákl. přenesená",J321,0)</f>
        <v>0</v>
      </c>
      <c r="BH321" s="146">
        <f>IF(N321="sníž. přenesená",J321,0)</f>
        <v>0</v>
      </c>
      <c r="BI321" s="146">
        <f>IF(N321="nulová",J321,0)</f>
        <v>0</v>
      </c>
      <c r="BJ321" s="18" t="s">
        <v>8</v>
      </c>
      <c r="BK321" s="146">
        <f>ROUND(I321*H321,0)</f>
        <v>0</v>
      </c>
      <c r="BL321" s="18" t="s">
        <v>147</v>
      </c>
      <c r="BM321" s="271" t="s">
        <v>391</v>
      </c>
    </row>
    <row r="322" spans="1:47" s="2" customFormat="1" ht="12">
      <c r="A322" s="41"/>
      <c r="B322" s="42"/>
      <c r="C322" s="43"/>
      <c r="D322" s="272" t="s">
        <v>149</v>
      </c>
      <c r="E322" s="43"/>
      <c r="F322" s="273" t="s">
        <v>392</v>
      </c>
      <c r="G322" s="43"/>
      <c r="H322" s="43"/>
      <c r="I322" s="162"/>
      <c r="J322" s="43"/>
      <c r="K322" s="43"/>
      <c r="L322" s="44"/>
      <c r="M322" s="274"/>
      <c r="N322" s="275"/>
      <c r="O322" s="94"/>
      <c r="P322" s="94"/>
      <c r="Q322" s="94"/>
      <c r="R322" s="94"/>
      <c r="S322" s="94"/>
      <c r="T322" s="95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T322" s="18" t="s">
        <v>149</v>
      </c>
      <c r="AU322" s="18" t="s">
        <v>91</v>
      </c>
    </row>
    <row r="323" spans="1:47" s="2" customFormat="1" ht="12">
      <c r="A323" s="41"/>
      <c r="B323" s="42"/>
      <c r="C323" s="43"/>
      <c r="D323" s="272" t="s">
        <v>150</v>
      </c>
      <c r="E323" s="43"/>
      <c r="F323" s="276" t="s">
        <v>387</v>
      </c>
      <c r="G323" s="43"/>
      <c r="H323" s="43"/>
      <c r="I323" s="162"/>
      <c r="J323" s="43"/>
      <c r="K323" s="43"/>
      <c r="L323" s="44"/>
      <c r="M323" s="274"/>
      <c r="N323" s="275"/>
      <c r="O323" s="94"/>
      <c r="P323" s="94"/>
      <c r="Q323" s="94"/>
      <c r="R323" s="94"/>
      <c r="S323" s="94"/>
      <c r="T323" s="95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T323" s="18" t="s">
        <v>150</v>
      </c>
      <c r="AU323" s="18" t="s">
        <v>91</v>
      </c>
    </row>
    <row r="324" spans="1:51" s="13" customFormat="1" ht="12">
      <c r="A324" s="13"/>
      <c r="B324" s="277"/>
      <c r="C324" s="278"/>
      <c r="D324" s="272" t="s">
        <v>154</v>
      </c>
      <c r="E324" s="279" t="s">
        <v>1</v>
      </c>
      <c r="F324" s="280" t="s">
        <v>393</v>
      </c>
      <c r="G324" s="278"/>
      <c r="H324" s="281">
        <v>1310.86</v>
      </c>
      <c r="I324" s="282"/>
      <c r="J324" s="278"/>
      <c r="K324" s="278"/>
      <c r="L324" s="283"/>
      <c r="M324" s="329"/>
      <c r="N324" s="330"/>
      <c r="O324" s="330"/>
      <c r="P324" s="330"/>
      <c r="Q324" s="330"/>
      <c r="R324" s="330"/>
      <c r="S324" s="330"/>
      <c r="T324" s="33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87" t="s">
        <v>154</v>
      </c>
      <c r="AU324" s="287" t="s">
        <v>91</v>
      </c>
      <c r="AV324" s="13" t="s">
        <v>91</v>
      </c>
      <c r="AW324" s="13" t="s">
        <v>36</v>
      </c>
      <c r="AX324" s="13" t="s">
        <v>8</v>
      </c>
      <c r="AY324" s="287" t="s">
        <v>141</v>
      </c>
    </row>
    <row r="325" spans="1:31" s="2" customFormat="1" ht="6.95" customHeight="1">
      <c r="A325" s="41"/>
      <c r="B325" s="69"/>
      <c r="C325" s="70"/>
      <c r="D325" s="70"/>
      <c r="E325" s="70"/>
      <c r="F325" s="70"/>
      <c r="G325" s="70"/>
      <c r="H325" s="70"/>
      <c r="I325" s="203"/>
      <c r="J325" s="70"/>
      <c r="K325" s="70"/>
      <c r="L325" s="44"/>
      <c r="M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</row>
  </sheetData>
  <sheetProtection password="CC35" sheet="1" objects="1" scenarios="1" formatColumns="0" formatRows="0" autoFilter="0"/>
  <autoFilter ref="C129:K324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5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5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55"/>
      <c r="C3" s="156"/>
      <c r="D3" s="156"/>
      <c r="E3" s="156"/>
      <c r="F3" s="156"/>
      <c r="G3" s="156"/>
      <c r="H3" s="156"/>
      <c r="I3" s="157"/>
      <c r="J3" s="156"/>
      <c r="K3" s="156"/>
      <c r="L3" s="21"/>
      <c r="AT3" s="18" t="s">
        <v>91</v>
      </c>
    </row>
    <row r="4" spans="2:46" s="1" customFormat="1" ht="24.95" customHeight="1">
      <c r="B4" s="21"/>
      <c r="D4" s="158" t="s">
        <v>104</v>
      </c>
      <c r="I4" s="154"/>
      <c r="L4" s="21"/>
      <c r="M4" s="159" t="s">
        <v>11</v>
      </c>
      <c r="AT4" s="18" t="s">
        <v>4</v>
      </c>
    </row>
    <row r="5" spans="2:12" s="1" customFormat="1" ht="6.95" customHeight="1">
      <c r="B5" s="21"/>
      <c r="I5" s="154"/>
      <c r="L5" s="21"/>
    </row>
    <row r="6" spans="2:12" s="1" customFormat="1" ht="12" customHeight="1">
      <c r="B6" s="21"/>
      <c r="D6" s="160" t="s">
        <v>17</v>
      </c>
      <c r="I6" s="154"/>
      <c r="L6" s="21"/>
    </row>
    <row r="7" spans="2:12" s="1" customFormat="1" ht="16.5" customHeight="1">
      <c r="B7" s="21"/>
      <c r="E7" s="161" t="str">
        <f>'Rekapitulace stavby'!K6</f>
        <v>Revitalizace Staré Ponávky - část 1</v>
      </c>
      <c r="F7" s="160"/>
      <c r="G7" s="160"/>
      <c r="H7" s="160"/>
      <c r="I7" s="154"/>
      <c r="L7" s="21"/>
    </row>
    <row r="8" spans="1:31" s="2" customFormat="1" ht="12" customHeight="1">
      <c r="A8" s="41"/>
      <c r="B8" s="44"/>
      <c r="C8" s="41"/>
      <c r="D8" s="160" t="s">
        <v>105</v>
      </c>
      <c r="E8" s="41"/>
      <c r="F8" s="41"/>
      <c r="G8" s="41"/>
      <c r="H8" s="41"/>
      <c r="I8" s="162"/>
      <c r="J8" s="41"/>
      <c r="K8" s="41"/>
      <c r="L8" s="66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4"/>
      <c r="C9" s="41"/>
      <c r="D9" s="41"/>
      <c r="E9" s="163" t="s">
        <v>394</v>
      </c>
      <c r="F9" s="41"/>
      <c r="G9" s="41"/>
      <c r="H9" s="41"/>
      <c r="I9" s="162"/>
      <c r="J9" s="41"/>
      <c r="K9" s="41"/>
      <c r="L9" s="66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4"/>
      <c r="C10" s="41"/>
      <c r="D10" s="41"/>
      <c r="E10" s="41"/>
      <c r="F10" s="41"/>
      <c r="G10" s="41"/>
      <c r="H10" s="41"/>
      <c r="I10" s="162"/>
      <c r="J10" s="41"/>
      <c r="K10" s="41"/>
      <c r="L10" s="66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4"/>
      <c r="C11" s="41"/>
      <c r="D11" s="160" t="s">
        <v>19</v>
      </c>
      <c r="E11" s="41"/>
      <c r="F11" s="164" t="s">
        <v>1</v>
      </c>
      <c r="G11" s="41"/>
      <c r="H11" s="41"/>
      <c r="I11" s="165" t="s">
        <v>20</v>
      </c>
      <c r="J11" s="164" t="s">
        <v>1</v>
      </c>
      <c r="K11" s="41"/>
      <c r="L11" s="66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4"/>
      <c r="C12" s="41"/>
      <c r="D12" s="160" t="s">
        <v>21</v>
      </c>
      <c r="E12" s="41"/>
      <c r="F12" s="164" t="s">
        <v>22</v>
      </c>
      <c r="G12" s="41"/>
      <c r="H12" s="41"/>
      <c r="I12" s="165" t="s">
        <v>23</v>
      </c>
      <c r="J12" s="166" t="str">
        <f>'Rekapitulace stavby'!AN8</f>
        <v>25. 9. 2018</v>
      </c>
      <c r="K12" s="41"/>
      <c r="L12" s="66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4"/>
      <c r="C13" s="41"/>
      <c r="D13" s="41"/>
      <c r="E13" s="41"/>
      <c r="F13" s="41"/>
      <c r="G13" s="41"/>
      <c r="H13" s="41"/>
      <c r="I13" s="162"/>
      <c r="J13" s="41"/>
      <c r="K13" s="41"/>
      <c r="L13" s="66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4"/>
      <c r="C14" s="41"/>
      <c r="D14" s="160" t="s">
        <v>25</v>
      </c>
      <c r="E14" s="41"/>
      <c r="F14" s="41"/>
      <c r="G14" s="41"/>
      <c r="H14" s="41"/>
      <c r="I14" s="165" t="s">
        <v>26</v>
      </c>
      <c r="J14" s="164" t="s">
        <v>27</v>
      </c>
      <c r="K14" s="41"/>
      <c r="L14" s="66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4"/>
      <c r="C15" s="41"/>
      <c r="D15" s="41"/>
      <c r="E15" s="164" t="s">
        <v>28</v>
      </c>
      <c r="F15" s="41"/>
      <c r="G15" s="41"/>
      <c r="H15" s="41"/>
      <c r="I15" s="165" t="s">
        <v>29</v>
      </c>
      <c r="J15" s="164" t="s">
        <v>1</v>
      </c>
      <c r="K15" s="41"/>
      <c r="L15" s="66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4"/>
      <c r="C16" s="41"/>
      <c r="D16" s="41"/>
      <c r="E16" s="41"/>
      <c r="F16" s="41"/>
      <c r="G16" s="41"/>
      <c r="H16" s="41"/>
      <c r="I16" s="162"/>
      <c r="J16" s="41"/>
      <c r="K16" s="41"/>
      <c r="L16" s="66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4"/>
      <c r="C17" s="41"/>
      <c r="D17" s="160" t="s">
        <v>30</v>
      </c>
      <c r="E17" s="41"/>
      <c r="F17" s="41"/>
      <c r="G17" s="41"/>
      <c r="H17" s="41"/>
      <c r="I17" s="165" t="s">
        <v>26</v>
      </c>
      <c r="J17" s="34" t="str">
        <f>'Rekapitulace stavby'!AN13</f>
        <v>Vyplň údaj</v>
      </c>
      <c r="K17" s="41"/>
      <c r="L17" s="66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4"/>
      <c r="C18" s="41"/>
      <c r="D18" s="41"/>
      <c r="E18" s="34" t="str">
        <f>'Rekapitulace stavby'!E14</f>
        <v>Vyplň údaj</v>
      </c>
      <c r="F18" s="164"/>
      <c r="G18" s="164"/>
      <c r="H18" s="164"/>
      <c r="I18" s="165" t="s">
        <v>29</v>
      </c>
      <c r="J18" s="34" t="str">
        <f>'Rekapitulace stavby'!AN14</f>
        <v>Vyplň údaj</v>
      </c>
      <c r="K18" s="41"/>
      <c r="L18" s="66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4"/>
      <c r="C19" s="41"/>
      <c r="D19" s="41"/>
      <c r="E19" s="41"/>
      <c r="F19" s="41"/>
      <c r="G19" s="41"/>
      <c r="H19" s="41"/>
      <c r="I19" s="162"/>
      <c r="J19" s="41"/>
      <c r="K19" s="41"/>
      <c r="L19" s="66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4"/>
      <c r="C20" s="41"/>
      <c r="D20" s="160" t="s">
        <v>32</v>
      </c>
      <c r="E20" s="41"/>
      <c r="F20" s="41"/>
      <c r="G20" s="41"/>
      <c r="H20" s="41"/>
      <c r="I20" s="165" t="s">
        <v>26</v>
      </c>
      <c r="J20" s="164" t="s">
        <v>33</v>
      </c>
      <c r="K20" s="41"/>
      <c r="L20" s="66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4"/>
      <c r="C21" s="41"/>
      <c r="D21" s="41"/>
      <c r="E21" s="164" t="s">
        <v>34</v>
      </c>
      <c r="F21" s="41"/>
      <c r="G21" s="41"/>
      <c r="H21" s="41"/>
      <c r="I21" s="165" t="s">
        <v>29</v>
      </c>
      <c r="J21" s="164" t="s">
        <v>35</v>
      </c>
      <c r="K21" s="41"/>
      <c r="L21" s="66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4"/>
      <c r="C22" s="41"/>
      <c r="D22" s="41"/>
      <c r="E22" s="41"/>
      <c r="F22" s="41"/>
      <c r="G22" s="41"/>
      <c r="H22" s="41"/>
      <c r="I22" s="162"/>
      <c r="J22" s="41"/>
      <c r="K22" s="41"/>
      <c r="L22" s="66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4"/>
      <c r="C23" s="41"/>
      <c r="D23" s="160" t="s">
        <v>37</v>
      </c>
      <c r="E23" s="41"/>
      <c r="F23" s="41"/>
      <c r="G23" s="41"/>
      <c r="H23" s="41"/>
      <c r="I23" s="165" t="s">
        <v>26</v>
      </c>
      <c r="J23" s="164" t="str">
        <f>IF('Rekapitulace stavby'!AN19="","",'Rekapitulace stavby'!AN19)</f>
        <v/>
      </c>
      <c r="K23" s="41"/>
      <c r="L23" s="66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4"/>
      <c r="C24" s="41"/>
      <c r="D24" s="41"/>
      <c r="E24" s="164" t="str">
        <f>IF('Rekapitulace stavby'!E20="","",'Rekapitulace stavby'!E20)</f>
        <v xml:space="preserve"> </v>
      </c>
      <c r="F24" s="41"/>
      <c r="G24" s="41"/>
      <c r="H24" s="41"/>
      <c r="I24" s="165" t="s">
        <v>29</v>
      </c>
      <c r="J24" s="164" t="str">
        <f>IF('Rekapitulace stavby'!AN20="","",'Rekapitulace stavby'!AN20)</f>
        <v/>
      </c>
      <c r="K24" s="41"/>
      <c r="L24" s="66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4"/>
      <c r="C25" s="41"/>
      <c r="D25" s="41"/>
      <c r="E25" s="41"/>
      <c r="F25" s="41"/>
      <c r="G25" s="41"/>
      <c r="H25" s="41"/>
      <c r="I25" s="162"/>
      <c r="J25" s="41"/>
      <c r="K25" s="41"/>
      <c r="L25" s="66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4"/>
      <c r="C26" s="41"/>
      <c r="D26" s="160" t="s">
        <v>39</v>
      </c>
      <c r="E26" s="41"/>
      <c r="F26" s="41"/>
      <c r="G26" s="41"/>
      <c r="H26" s="41"/>
      <c r="I26" s="162"/>
      <c r="J26" s="41"/>
      <c r="K26" s="41"/>
      <c r="L26" s="66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67"/>
      <c r="B27" s="168"/>
      <c r="C27" s="167"/>
      <c r="D27" s="167"/>
      <c r="E27" s="169" t="s">
        <v>1</v>
      </c>
      <c r="F27" s="169"/>
      <c r="G27" s="169"/>
      <c r="H27" s="169"/>
      <c r="I27" s="170"/>
      <c r="J27" s="167"/>
      <c r="K27" s="167"/>
      <c r="L27" s="171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</row>
    <row r="28" spans="1:31" s="2" customFormat="1" ht="6.95" customHeight="1">
      <c r="A28" s="41"/>
      <c r="B28" s="44"/>
      <c r="C28" s="41"/>
      <c r="D28" s="41"/>
      <c r="E28" s="41"/>
      <c r="F28" s="41"/>
      <c r="G28" s="41"/>
      <c r="H28" s="41"/>
      <c r="I28" s="162"/>
      <c r="J28" s="41"/>
      <c r="K28" s="41"/>
      <c r="L28" s="66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4"/>
      <c r="C29" s="41"/>
      <c r="D29" s="172"/>
      <c r="E29" s="172"/>
      <c r="F29" s="172"/>
      <c r="G29" s="172"/>
      <c r="H29" s="172"/>
      <c r="I29" s="173"/>
      <c r="J29" s="172"/>
      <c r="K29" s="172"/>
      <c r="L29" s="66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4"/>
      <c r="C30" s="41"/>
      <c r="D30" s="164" t="s">
        <v>107</v>
      </c>
      <c r="E30" s="41"/>
      <c r="F30" s="41"/>
      <c r="G30" s="41"/>
      <c r="H30" s="41"/>
      <c r="I30" s="162"/>
      <c r="J30" s="174">
        <f>J96</f>
        <v>0</v>
      </c>
      <c r="K30" s="41"/>
      <c r="L30" s="66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4"/>
      <c r="C31" s="41"/>
      <c r="D31" s="175" t="s">
        <v>98</v>
      </c>
      <c r="E31" s="41"/>
      <c r="F31" s="41"/>
      <c r="G31" s="41"/>
      <c r="H31" s="41"/>
      <c r="I31" s="162"/>
      <c r="J31" s="174">
        <f>J101</f>
        <v>0</v>
      </c>
      <c r="K31" s="41"/>
      <c r="L31" s="66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4"/>
      <c r="C32" s="41"/>
      <c r="D32" s="176" t="s">
        <v>42</v>
      </c>
      <c r="E32" s="41"/>
      <c r="F32" s="41"/>
      <c r="G32" s="41"/>
      <c r="H32" s="41"/>
      <c r="I32" s="162"/>
      <c r="J32" s="177">
        <f>ROUND(J30+J31,0)</f>
        <v>0</v>
      </c>
      <c r="K32" s="41"/>
      <c r="L32" s="66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4"/>
      <c r="C33" s="41"/>
      <c r="D33" s="172"/>
      <c r="E33" s="172"/>
      <c r="F33" s="172"/>
      <c r="G33" s="172"/>
      <c r="H33" s="172"/>
      <c r="I33" s="173"/>
      <c r="J33" s="172"/>
      <c r="K33" s="172"/>
      <c r="L33" s="66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4"/>
      <c r="C34" s="41"/>
      <c r="D34" s="41"/>
      <c r="E34" s="41"/>
      <c r="F34" s="178" t="s">
        <v>44</v>
      </c>
      <c r="G34" s="41"/>
      <c r="H34" s="41"/>
      <c r="I34" s="179" t="s">
        <v>43</v>
      </c>
      <c r="J34" s="178" t="s">
        <v>45</v>
      </c>
      <c r="K34" s="41"/>
      <c r="L34" s="66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4"/>
      <c r="C35" s="41"/>
      <c r="D35" s="180" t="s">
        <v>46</v>
      </c>
      <c r="E35" s="160" t="s">
        <v>47</v>
      </c>
      <c r="F35" s="181">
        <f>ROUND((SUM(BE101:BE108)+SUM(BE128:BE168)),0)</f>
        <v>0</v>
      </c>
      <c r="G35" s="41"/>
      <c r="H35" s="41"/>
      <c r="I35" s="182">
        <v>0.21</v>
      </c>
      <c r="J35" s="181">
        <f>ROUND(((SUM(BE101:BE108)+SUM(BE128:BE168))*I35),0)</f>
        <v>0</v>
      </c>
      <c r="K35" s="41"/>
      <c r="L35" s="66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4"/>
      <c r="C36" s="41"/>
      <c r="D36" s="41"/>
      <c r="E36" s="160" t="s">
        <v>48</v>
      </c>
      <c r="F36" s="181">
        <f>ROUND((SUM(BF101:BF108)+SUM(BF128:BF168)),0)</f>
        <v>0</v>
      </c>
      <c r="G36" s="41"/>
      <c r="H36" s="41"/>
      <c r="I36" s="182">
        <v>0.15</v>
      </c>
      <c r="J36" s="181">
        <f>ROUND(((SUM(BF101:BF108)+SUM(BF128:BF168))*I36),0)</f>
        <v>0</v>
      </c>
      <c r="K36" s="41"/>
      <c r="L36" s="66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4"/>
      <c r="C37" s="41"/>
      <c r="D37" s="41"/>
      <c r="E37" s="160" t="s">
        <v>49</v>
      </c>
      <c r="F37" s="181">
        <f>ROUND((SUM(BG101:BG108)+SUM(BG128:BG168)),0)</f>
        <v>0</v>
      </c>
      <c r="G37" s="41"/>
      <c r="H37" s="41"/>
      <c r="I37" s="182">
        <v>0.21</v>
      </c>
      <c r="J37" s="181">
        <f>0</f>
        <v>0</v>
      </c>
      <c r="K37" s="41"/>
      <c r="L37" s="66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4"/>
      <c r="C38" s="41"/>
      <c r="D38" s="41"/>
      <c r="E38" s="160" t="s">
        <v>50</v>
      </c>
      <c r="F38" s="181">
        <f>ROUND((SUM(BH101:BH108)+SUM(BH128:BH168)),0)</f>
        <v>0</v>
      </c>
      <c r="G38" s="41"/>
      <c r="H38" s="41"/>
      <c r="I38" s="182">
        <v>0.15</v>
      </c>
      <c r="J38" s="181">
        <f>0</f>
        <v>0</v>
      </c>
      <c r="K38" s="41"/>
      <c r="L38" s="66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4"/>
      <c r="C39" s="41"/>
      <c r="D39" s="41"/>
      <c r="E39" s="160" t="s">
        <v>51</v>
      </c>
      <c r="F39" s="181">
        <f>ROUND((SUM(BI101:BI108)+SUM(BI128:BI168)),0)</f>
        <v>0</v>
      </c>
      <c r="G39" s="41"/>
      <c r="H39" s="41"/>
      <c r="I39" s="182">
        <v>0</v>
      </c>
      <c r="J39" s="181">
        <f>0</f>
        <v>0</v>
      </c>
      <c r="K39" s="41"/>
      <c r="L39" s="66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4"/>
      <c r="C40" s="41"/>
      <c r="D40" s="41"/>
      <c r="E40" s="41"/>
      <c r="F40" s="41"/>
      <c r="G40" s="41"/>
      <c r="H40" s="41"/>
      <c r="I40" s="162"/>
      <c r="J40" s="41"/>
      <c r="K40" s="41"/>
      <c r="L40" s="66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4"/>
      <c r="C41" s="183"/>
      <c r="D41" s="184" t="s">
        <v>52</v>
      </c>
      <c r="E41" s="185"/>
      <c r="F41" s="185"/>
      <c r="G41" s="186" t="s">
        <v>53</v>
      </c>
      <c r="H41" s="187" t="s">
        <v>54</v>
      </c>
      <c r="I41" s="188"/>
      <c r="J41" s="189">
        <f>SUM(J32:J39)</f>
        <v>0</v>
      </c>
      <c r="K41" s="190"/>
      <c r="L41" s="66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44"/>
      <c r="C42" s="41"/>
      <c r="D42" s="41"/>
      <c r="E42" s="41"/>
      <c r="F42" s="41"/>
      <c r="G42" s="41"/>
      <c r="H42" s="41"/>
      <c r="I42" s="162"/>
      <c r="J42" s="41"/>
      <c r="K42" s="41"/>
      <c r="L42" s="66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2:12" s="1" customFormat="1" ht="14.4" customHeight="1">
      <c r="B43" s="21"/>
      <c r="I43" s="154"/>
      <c r="L43" s="21"/>
    </row>
    <row r="44" spans="2:12" s="1" customFormat="1" ht="14.4" customHeight="1">
      <c r="B44" s="21"/>
      <c r="I44" s="154"/>
      <c r="L44" s="21"/>
    </row>
    <row r="45" spans="2:12" s="1" customFormat="1" ht="14.4" customHeight="1">
      <c r="B45" s="21"/>
      <c r="I45" s="154"/>
      <c r="L45" s="21"/>
    </row>
    <row r="46" spans="2:12" s="1" customFormat="1" ht="14.4" customHeight="1">
      <c r="B46" s="21"/>
      <c r="I46" s="154"/>
      <c r="L46" s="21"/>
    </row>
    <row r="47" spans="2:12" s="1" customFormat="1" ht="14.4" customHeight="1">
      <c r="B47" s="21"/>
      <c r="I47" s="154"/>
      <c r="L47" s="21"/>
    </row>
    <row r="48" spans="2:12" s="1" customFormat="1" ht="14.4" customHeight="1">
      <c r="B48" s="21"/>
      <c r="I48" s="154"/>
      <c r="L48" s="21"/>
    </row>
    <row r="49" spans="2:12" s="1" customFormat="1" ht="14.4" customHeight="1">
      <c r="B49" s="21"/>
      <c r="I49" s="154"/>
      <c r="L49" s="21"/>
    </row>
    <row r="50" spans="2:12" s="2" customFormat="1" ht="14.4" customHeight="1">
      <c r="B50" s="66"/>
      <c r="D50" s="191" t="s">
        <v>55</v>
      </c>
      <c r="E50" s="192"/>
      <c r="F50" s="192"/>
      <c r="G50" s="191" t="s">
        <v>56</v>
      </c>
      <c r="H50" s="192"/>
      <c r="I50" s="193"/>
      <c r="J50" s="192"/>
      <c r="K50" s="192"/>
      <c r="L50" s="6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1"/>
      <c r="B61" s="44"/>
      <c r="C61" s="41"/>
      <c r="D61" s="194" t="s">
        <v>57</v>
      </c>
      <c r="E61" s="195"/>
      <c r="F61" s="196" t="s">
        <v>58</v>
      </c>
      <c r="G61" s="194" t="s">
        <v>57</v>
      </c>
      <c r="H61" s="195"/>
      <c r="I61" s="197"/>
      <c r="J61" s="198" t="s">
        <v>58</v>
      </c>
      <c r="K61" s="195"/>
      <c r="L61" s="66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1"/>
      <c r="B65" s="44"/>
      <c r="C65" s="41"/>
      <c r="D65" s="191" t="s">
        <v>59</v>
      </c>
      <c r="E65" s="199"/>
      <c r="F65" s="199"/>
      <c r="G65" s="191" t="s">
        <v>60</v>
      </c>
      <c r="H65" s="199"/>
      <c r="I65" s="200"/>
      <c r="J65" s="199"/>
      <c r="K65" s="199"/>
      <c r="L65" s="6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1"/>
      <c r="B76" s="44"/>
      <c r="C76" s="41"/>
      <c r="D76" s="194" t="s">
        <v>57</v>
      </c>
      <c r="E76" s="195"/>
      <c r="F76" s="196" t="s">
        <v>58</v>
      </c>
      <c r="G76" s="194" t="s">
        <v>57</v>
      </c>
      <c r="H76" s="195"/>
      <c r="I76" s="197"/>
      <c r="J76" s="198" t="s">
        <v>58</v>
      </c>
      <c r="K76" s="195"/>
      <c r="L76" s="66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4.4" customHeight="1">
      <c r="A77" s="41"/>
      <c r="B77" s="201"/>
      <c r="C77" s="202"/>
      <c r="D77" s="202"/>
      <c r="E77" s="202"/>
      <c r="F77" s="202"/>
      <c r="G77" s="202"/>
      <c r="H77" s="202"/>
      <c r="I77" s="203"/>
      <c r="J77" s="202"/>
      <c r="K77" s="202"/>
      <c r="L77" s="66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81" spans="1:31" s="2" customFormat="1" ht="6.95" customHeight="1">
      <c r="A81" s="41"/>
      <c r="B81" s="204"/>
      <c r="C81" s="205"/>
      <c r="D81" s="205"/>
      <c r="E81" s="205"/>
      <c r="F81" s="205"/>
      <c r="G81" s="205"/>
      <c r="H81" s="205"/>
      <c r="I81" s="206"/>
      <c r="J81" s="205"/>
      <c r="K81" s="205"/>
      <c r="L81" s="66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24.95" customHeight="1">
      <c r="A82" s="41"/>
      <c r="B82" s="42"/>
      <c r="C82" s="24" t="s">
        <v>108</v>
      </c>
      <c r="D82" s="43"/>
      <c r="E82" s="43"/>
      <c r="F82" s="43"/>
      <c r="G82" s="43"/>
      <c r="H82" s="43"/>
      <c r="I82" s="162"/>
      <c r="J82" s="43"/>
      <c r="K82" s="43"/>
      <c r="L82" s="66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42"/>
      <c r="C83" s="43"/>
      <c r="D83" s="43"/>
      <c r="E83" s="43"/>
      <c r="F83" s="43"/>
      <c r="G83" s="43"/>
      <c r="H83" s="43"/>
      <c r="I83" s="162"/>
      <c r="J83" s="43"/>
      <c r="K83" s="43"/>
      <c r="L83" s="66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2" customHeight="1">
      <c r="A84" s="41"/>
      <c r="B84" s="42"/>
      <c r="C84" s="33" t="s">
        <v>17</v>
      </c>
      <c r="D84" s="43"/>
      <c r="E84" s="43"/>
      <c r="F84" s="43"/>
      <c r="G84" s="43"/>
      <c r="H84" s="43"/>
      <c r="I84" s="162"/>
      <c r="J84" s="43"/>
      <c r="K84" s="43"/>
      <c r="L84" s="66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6.5" customHeight="1">
      <c r="A85" s="41"/>
      <c r="B85" s="42"/>
      <c r="C85" s="43"/>
      <c r="D85" s="43"/>
      <c r="E85" s="207" t="str">
        <f>E7</f>
        <v>Revitalizace Staré Ponávky - část 1</v>
      </c>
      <c r="F85" s="33"/>
      <c r="G85" s="33"/>
      <c r="H85" s="33"/>
      <c r="I85" s="162"/>
      <c r="J85" s="43"/>
      <c r="K85" s="43"/>
      <c r="L85" s="66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2" customFormat="1" ht="12" customHeight="1">
      <c r="A86" s="41"/>
      <c r="B86" s="42"/>
      <c r="C86" s="33" t="s">
        <v>105</v>
      </c>
      <c r="D86" s="43"/>
      <c r="E86" s="43"/>
      <c r="F86" s="43"/>
      <c r="G86" s="43"/>
      <c r="H86" s="43"/>
      <c r="I86" s="162"/>
      <c r="J86" s="43"/>
      <c r="K86" s="43"/>
      <c r="L86" s="66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spans="1:31" s="2" customFormat="1" ht="16.5" customHeight="1">
      <c r="A87" s="41"/>
      <c r="B87" s="42"/>
      <c r="C87" s="43"/>
      <c r="D87" s="43"/>
      <c r="E87" s="79" t="str">
        <f>E9</f>
        <v>177176-1.3 - Vedlejší a ostatní náklady</v>
      </c>
      <c r="F87" s="43"/>
      <c r="G87" s="43"/>
      <c r="H87" s="43"/>
      <c r="I87" s="162"/>
      <c r="J87" s="43"/>
      <c r="K87" s="43"/>
      <c r="L87" s="66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6.95" customHeight="1">
      <c r="A88" s="41"/>
      <c r="B88" s="42"/>
      <c r="C88" s="43"/>
      <c r="D88" s="43"/>
      <c r="E88" s="43"/>
      <c r="F88" s="43"/>
      <c r="G88" s="43"/>
      <c r="H88" s="43"/>
      <c r="I88" s="162"/>
      <c r="J88" s="43"/>
      <c r="K88" s="43"/>
      <c r="L88" s="66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12" customHeight="1">
      <c r="A89" s="41"/>
      <c r="B89" s="42"/>
      <c r="C89" s="33" t="s">
        <v>21</v>
      </c>
      <c r="D89" s="43"/>
      <c r="E89" s="43"/>
      <c r="F89" s="28" t="str">
        <f>F12</f>
        <v>Brno-Komárov</v>
      </c>
      <c r="G89" s="43"/>
      <c r="H89" s="43"/>
      <c r="I89" s="165" t="s">
        <v>23</v>
      </c>
      <c r="J89" s="82" t="str">
        <f>IF(J12="","",J12)</f>
        <v>25. 9. 2018</v>
      </c>
      <c r="K89" s="43"/>
      <c r="L89" s="66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6.95" customHeight="1">
      <c r="A90" s="41"/>
      <c r="B90" s="42"/>
      <c r="C90" s="43"/>
      <c r="D90" s="43"/>
      <c r="E90" s="43"/>
      <c r="F90" s="43"/>
      <c r="G90" s="43"/>
      <c r="H90" s="43"/>
      <c r="I90" s="162"/>
      <c r="J90" s="43"/>
      <c r="K90" s="43"/>
      <c r="L90" s="66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15.15" customHeight="1">
      <c r="A91" s="41"/>
      <c r="B91" s="42"/>
      <c r="C91" s="33" t="s">
        <v>25</v>
      </c>
      <c r="D91" s="43"/>
      <c r="E91" s="43"/>
      <c r="F91" s="28" t="str">
        <f>E15</f>
        <v>Statutární město Brno</v>
      </c>
      <c r="G91" s="43"/>
      <c r="H91" s="43"/>
      <c r="I91" s="165" t="s">
        <v>32</v>
      </c>
      <c r="J91" s="37" t="str">
        <f>E21</f>
        <v>GEOtest, a.s.</v>
      </c>
      <c r="K91" s="43"/>
      <c r="L91" s="66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5.15" customHeight="1">
      <c r="A92" s="41"/>
      <c r="B92" s="42"/>
      <c r="C92" s="33" t="s">
        <v>30</v>
      </c>
      <c r="D92" s="43"/>
      <c r="E92" s="43"/>
      <c r="F92" s="28" t="str">
        <f>IF(E18="","",E18)</f>
        <v>Vyplň údaj</v>
      </c>
      <c r="G92" s="43"/>
      <c r="H92" s="43"/>
      <c r="I92" s="165" t="s">
        <v>37</v>
      </c>
      <c r="J92" s="37" t="str">
        <f>E24</f>
        <v xml:space="preserve"> </v>
      </c>
      <c r="K92" s="43"/>
      <c r="L92" s="66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0.3" customHeight="1">
      <c r="A93" s="41"/>
      <c r="B93" s="42"/>
      <c r="C93" s="43"/>
      <c r="D93" s="43"/>
      <c r="E93" s="43"/>
      <c r="F93" s="43"/>
      <c r="G93" s="43"/>
      <c r="H93" s="43"/>
      <c r="I93" s="162"/>
      <c r="J93" s="43"/>
      <c r="K93" s="43"/>
      <c r="L93" s="66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29.25" customHeight="1">
      <c r="A94" s="41"/>
      <c r="B94" s="42"/>
      <c r="C94" s="208" t="s">
        <v>109</v>
      </c>
      <c r="D94" s="152"/>
      <c r="E94" s="152"/>
      <c r="F94" s="152"/>
      <c r="G94" s="152"/>
      <c r="H94" s="152"/>
      <c r="I94" s="209"/>
      <c r="J94" s="210" t="s">
        <v>110</v>
      </c>
      <c r="K94" s="152"/>
      <c r="L94" s="66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0.3" customHeight="1">
      <c r="A95" s="41"/>
      <c r="B95" s="42"/>
      <c r="C95" s="43"/>
      <c r="D95" s="43"/>
      <c r="E95" s="43"/>
      <c r="F95" s="43"/>
      <c r="G95" s="43"/>
      <c r="H95" s="43"/>
      <c r="I95" s="162"/>
      <c r="J95" s="43"/>
      <c r="K95" s="43"/>
      <c r="L95" s="66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47" s="2" customFormat="1" ht="22.8" customHeight="1">
      <c r="A96" s="41"/>
      <c r="B96" s="42"/>
      <c r="C96" s="211" t="s">
        <v>111</v>
      </c>
      <c r="D96" s="43"/>
      <c r="E96" s="43"/>
      <c r="F96" s="43"/>
      <c r="G96" s="43"/>
      <c r="H96" s="43"/>
      <c r="I96" s="162"/>
      <c r="J96" s="113">
        <f>J128</f>
        <v>0</v>
      </c>
      <c r="K96" s="43"/>
      <c r="L96" s="66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U96" s="18" t="s">
        <v>112</v>
      </c>
    </row>
    <row r="97" spans="1:31" s="9" customFormat="1" ht="24.95" customHeight="1">
      <c r="A97" s="9"/>
      <c r="B97" s="212"/>
      <c r="C97" s="213"/>
      <c r="D97" s="214" t="s">
        <v>395</v>
      </c>
      <c r="E97" s="215"/>
      <c r="F97" s="215"/>
      <c r="G97" s="215"/>
      <c r="H97" s="215"/>
      <c r="I97" s="216"/>
      <c r="J97" s="217">
        <f>J129</f>
        <v>0</v>
      </c>
      <c r="K97" s="213"/>
      <c r="L97" s="21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212"/>
      <c r="C98" s="213"/>
      <c r="D98" s="214" t="s">
        <v>396</v>
      </c>
      <c r="E98" s="215"/>
      <c r="F98" s="215"/>
      <c r="G98" s="215"/>
      <c r="H98" s="215"/>
      <c r="I98" s="216"/>
      <c r="J98" s="217">
        <f>J142</f>
        <v>0</v>
      </c>
      <c r="K98" s="213"/>
      <c r="L98" s="218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41"/>
      <c r="B99" s="42"/>
      <c r="C99" s="43"/>
      <c r="D99" s="43"/>
      <c r="E99" s="43"/>
      <c r="F99" s="43"/>
      <c r="G99" s="43"/>
      <c r="H99" s="43"/>
      <c r="I99" s="162"/>
      <c r="J99" s="43"/>
      <c r="K99" s="43"/>
      <c r="L99" s="66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2" customFormat="1" ht="6.95" customHeight="1">
      <c r="A100" s="41"/>
      <c r="B100" s="42"/>
      <c r="C100" s="43"/>
      <c r="D100" s="43"/>
      <c r="E100" s="43"/>
      <c r="F100" s="43"/>
      <c r="G100" s="43"/>
      <c r="H100" s="43"/>
      <c r="I100" s="162"/>
      <c r="J100" s="43"/>
      <c r="K100" s="43"/>
      <c r="L100" s="66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spans="1:31" s="2" customFormat="1" ht="29.25" customHeight="1">
      <c r="A101" s="41"/>
      <c r="B101" s="42"/>
      <c r="C101" s="211" t="s">
        <v>117</v>
      </c>
      <c r="D101" s="43"/>
      <c r="E101" s="43"/>
      <c r="F101" s="43"/>
      <c r="G101" s="43"/>
      <c r="H101" s="43"/>
      <c r="I101" s="162"/>
      <c r="J101" s="226">
        <f>ROUND(J102+J103+J104+J105+J106+J107,0)</f>
        <v>0</v>
      </c>
      <c r="K101" s="43"/>
      <c r="L101" s="66"/>
      <c r="N101" s="227" t="s">
        <v>46</v>
      </c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spans="1:65" s="2" customFormat="1" ht="18" customHeight="1">
      <c r="A102" s="41"/>
      <c r="B102" s="42"/>
      <c r="C102" s="43"/>
      <c r="D102" s="147" t="s">
        <v>118</v>
      </c>
      <c r="E102" s="140"/>
      <c r="F102" s="140"/>
      <c r="G102" s="43"/>
      <c r="H102" s="43"/>
      <c r="I102" s="162"/>
      <c r="J102" s="141">
        <v>0</v>
      </c>
      <c r="K102" s="43"/>
      <c r="L102" s="228"/>
      <c r="M102" s="229"/>
      <c r="N102" s="230" t="s">
        <v>47</v>
      </c>
      <c r="O102" s="229"/>
      <c r="P102" s="229"/>
      <c r="Q102" s="229"/>
      <c r="R102" s="229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229"/>
      <c r="AG102" s="229"/>
      <c r="AH102" s="229"/>
      <c r="AI102" s="229"/>
      <c r="AJ102" s="229"/>
      <c r="AK102" s="229"/>
      <c r="AL102" s="229"/>
      <c r="AM102" s="229"/>
      <c r="AN102" s="229"/>
      <c r="AO102" s="229"/>
      <c r="AP102" s="229"/>
      <c r="AQ102" s="229"/>
      <c r="AR102" s="229"/>
      <c r="AS102" s="229"/>
      <c r="AT102" s="229"/>
      <c r="AU102" s="229"/>
      <c r="AV102" s="229"/>
      <c r="AW102" s="229"/>
      <c r="AX102" s="229"/>
      <c r="AY102" s="231" t="s">
        <v>119</v>
      </c>
      <c r="AZ102" s="229"/>
      <c r="BA102" s="229"/>
      <c r="BB102" s="229"/>
      <c r="BC102" s="229"/>
      <c r="BD102" s="229"/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31" t="s">
        <v>8</v>
      </c>
      <c r="BK102" s="229"/>
      <c r="BL102" s="229"/>
      <c r="BM102" s="229"/>
    </row>
    <row r="103" spans="1:65" s="2" customFormat="1" ht="18" customHeight="1">
      <c r="A103" s="41"/>
      <c r="B103" s="42"/>
      <c r="C103" s="43"/>
      <c r="D103" s="147" t="s">
        <v>120</v>
      </c>
      <c r="E103" s="140"/>
      <c r="F103" s="140"/>
      <c r="G103" s="43"/>
      <c r="H103" s="43"/>
      <c r="I103" s="162"/>
      <c r="J103" s="141">
        <v>0</v>
      </c>
      <c r="K103" s="43"/>
      <c r="L103" s="228"/>
      <c r="M103" s="229"/>
      <c r="N103" s="230" t="s">
        <v>47</v>
      </c>
      <c r="O103" s="229"/>
      <c r="P103" s="229"/>
      <c r="Q103" s="229"/>
      <c r="R103" s="229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229"/>
      <c r="AG103" s="229"/>
      <c r="AH103" s="229"/>
      <c r="AI103" s="229"/>
      <c r="AJ103" s="229"/>
      <c r="AK103" s="229"/>
      <c r="AL103" s="229"/>
      <c r="AM103" s="229"/>
      <c r="AN103" s="229"/>
      <c r="AO103" s="229"/>
      <c r="AP103" s="229"/>
      <c r="AQ103" s="229"/>
      <c r="AR103" s="229"/>
      <c r="AS103" s="229"/>
      <c r="AT103" s="229"/>
      <c r="AU103" s="229"/>
      <c r="AV103" s="229"/>
      <c r="AW103" s="229"/>
      <c r="AX103" s="229"/>
      <c r="AY103" s="231" t="s">
        <v>119</v>
      </c>
      <c r="AZ103" s="229"/>
      <c r="BA103" s="229"/>
      <c r="BB103" s="229"/>
      <c r="BC103" s="229"/>
      <c r="BD103" s="229"/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31" t="s">
        <v>8</v>
      </c>
      <c r="BK103" s="229"/>
      <c r="BL103" s="229"/>
      <c r="BM103" s="229"/>
    </row>
    <row r="104" spans="1:65" s="2" customFormat="1" ht="18" customHeight="1">
      <c r="A104" s="41"/>
      <c r="B104" s="42"/>
      <c r="C104" s="43"/>
      <c r="D104" s="147" t="s">
        <v>121</v>
      </c>
      <c r="E104" s="140"/>
      <c r="F104" s="140"/>
      <c r="G104" s="43"/>
      <c r="H104" s="43"/>
      <c r="I104" s="162"/>
      <c r="J104" s="141">
        <v>0</v>
      </c>
      <c r="K104" s="43"/>
      <c r="L104" s="228"/>
      <c r="M104" s="229"/>
      <c r="N104" s="230" t="s">
        <v>47</v>
      </c>
      <c r="O104" s="229"/>
      <c r="P104" s="229"/>
      <c r="Q104" s="229"/>
      <c r="R104" s="229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29"/>
      <c r="AS104" s="229"/>
      <c r="AT104" s="229"/>
      <c r="AU104" s="229"/>
      <c r="AV104" s="229"/>
      <c r="AW104" s="229"/>
      <c r="AX104" s="229"/>
      <c r="AY104" s="231" t="s">
        <v>119</v>
      </c>
      <c r="AZ104" s="229"/>
      <c r="BA104" s="229"/>
      <c r="BB104" s="229"/>
      <c r="BC104" s="229"/>
      <c r="BD104" s="229"/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31" t="s">
        <v>8</v>
      </c>
      <c r="BK104" s="229"/>
      <c r="BL104" s="229"/>
      <c r="BM104" s="229"/>
    </row>
    <row r="105" spans="1:65" s="2" customFormat="1" ht="18" customHeight="1">
      <c r="A105" s="41"/>
      <c r="B105" s="42"/>
      <c r="C105" s="43"/>
      <c r="D105" s="147" t="s">
        <v>122</v>
      </c>
      <c r="E105" s="140"/>
      <c r="F105" s="140"/>
      <c r="G105" s="43"/>
      <c r="H105" s="43"/>
      <c r="I105" s="162"/>
      <c r="J105" s="141">
        <v>0</v>
      </c>
      <c r="K105" s="43"/>
      <c r="L105" s="228"/>
      <c r="M105" s="229"/>
      <c r="N105" s="230" t="s">
        <v>47</v>
      </c>
      <c r="O105" s="229"/>
      <c r="P105" s="229"/>
      <c r="Q105" s="229"/>
      <c r="R105" s="229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229"/>
      <c r="AG105" s="229"/>
      <c r="AH105" s="229"/>
      <c r="AI105" s="229"/>
      <c r="AJ105" s="229"/>
      <c r="AK105" s="229"/>
      <c r="AL105" s="229"/>
      <c r="AM105" s="229"/>
      <c r="AN105" s="229"/>
      <c r="AO105" s="229"/>
      <c r="AP105" s="229"/>
      <c r="AQ105" s="229"/>
      <c r="AR105" s="229"/>
      <c r="AS105" s="229"/>
      <c r="AT105" s="229"/>
      <c r="AU105" s="229"/>
      <c r="AV105" s="229"/>
      <c r="AW105" s="229"/>
      <c r="AX105" s="229"/>
      <c r="AY105" s="231" t="s">
        <v>119</v>
      </c>
      <c r="AZ105" s="229"/>
      <c r="BA105" s="229"/>
      <c r="BB105" s="229"/>
      <c r="BC105" s="229"/>
      <c r="BD105" s="229"/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31" t="s">
        <v>8</v>
      </c>
      <c r="BK105" s="229"/>
      <c r="BL105" s="229"/>
      <c r="BM105" s="229"/>
    </row>
    <row r="106" spans="1:65" s="2" customFormat="1" ht="18" customHeight="1">
      <c r="A106" s="41"/>
      <c r="B106" s="42"/>
      <c r="C106" s="43"/>
      <c r="D106" s="147" t="s">
        <v>123</v>
      </c>
      <c r="E106" s="140"/>
      <c r="F106" s="140"/>
      <c r="G106" s="43"/>
      <c r="H106" s="43"/>
      <c r="I106" s="162"/>
      <c r="J106" s="141">
        <v>0</v>
      </c>
      <c r="K106" s="43"/>
      <c r="L106" s="228"/>
      <c r="M106" s="229"/>
      <c r="N106" s="230" t="s">
        <v>47</v>
      </c>
      <c r="O106" s="229"/>
      <c r="P106" s="229"/>
      <c r="Q106" s="229"/>
      <c r="R106" s="229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229"/>
      <c r="AG106" s="229"/>
      <c r="AH106" s="229"/>
      <c r="AI106" s="229"/>
      <c r="AJ106" s="229"/>
      <c r="AK106" s="229"/>
      <c r="AL106" s="229"/>
      <c r="AM106" s="229"/>
      <c r="AN106" s="229"/>
      <c r="AO106" s="229"/>
      <c r="AP106" s="229"/>
      <c r="AQ106" s="229"/>
      <c r="AR106" s="229"/>
      <c r="AS106" s="229"/>
      <c r="AT106" s="229"/>
      <c r="AU106" s="229"/>
      <c r="AV106" s="229"/>
      <c r="AW106" s="229"/>
      <c r="AX106" s="229"/>
      <c r="AY106" s="231" t="s">
        <v>119</v>
      </c>
      <c r="AZ106" s="229"/>
      <c r="BA106" s="229"/>
      <c r="BB106" s="229"/>
      <c r="BC106" s="229"/>
      <c r="BD106" s="229"/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31" t="s">
        <v>8</v>
      </c>
      <c r="BK106" s="229"/>
      <c r="BL106" s="229"/>
      <c r="BM106" s="229"/>
    </row>
    <row r="107" spans="1:65" s="2" customFormat="1" ht="18" customHeight="1">
      <c r="A107" s="41"/>
      <c r="B107" s="42"/>
      <c r="C107" s="43"/>
      <c r="D107" s="140" t="s">
        <v>124</v>
      </c>
      <c r="E107" s="43"/>
      <c r="F107" s="43"/>
      <c r="G107" s="43"/>
      <c r="H107" s="43"/>
      <c r="I107" s="162"/>
      <c r="J107" s="141">
        <f>ROUND(J30*T107,0)</f>
        <v>0</v>
      </c>
      <c r="K107" s="43"/>
      <c r="L107" s="228"/>
      <c r="M107" s="229"/>
      <c r="N107" s="230" t="s">
        <v>47</v>
      </c>
      <c r="O107" s="229"/>
      <c r="P107" s="229"/>
      <c r="Q107" s="229"/>
      <c r="R107" s="229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229"/>
      <c r="AG107" s="229"/>
      <c r="AH107" s="229"/>
      <c r="AI107" s="229"/>
      <c r="AJ107" s="229"/>
      <c r="AK107" s="229"/>
      <c r="AL107" s="229"/>
      <c r="AM107" s="229"/>
      <c r="AN107" s="229"/>
      <c r="AO107" s="229"/>
      <c r="AP107" s="229"/>
      <c r="AQ107" s="229"/>
      <c r="AR107" s="229"/>
      <c r="AS107" s="229"/>
      <c r="AT107" s="229"/>
      <c r="AU107" s="229"/>
      <c r="AV107" s="229"/>
      <c r="AW107" s="229"/>
      <c r="AX107" s="229"/>
      <c r="AY107" s="231" t="s">
        <v>125</v>
      </c>
      <c r="AZ107" s="229"/>
      <c r="BA107" s="229"/>
      <c r="BB107" s="229"/>
      <c r="BC107" s="229"/>
      <c r="BD107" s="229"/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31" t="s">
        <v>8</v>
      </c>
      <c r="BK107" s="229"/>
      <c r="BL107" s="229"/>
      <c r="BM107" s="229"/>
    </row>
    <row r="108" spans="1:31" s="2" customFormat="1" ht="12">
      <c r="A108" s="41"/>
      <c r="B108" s="42"/>
      <c r="C108" s="43"/>
      <c r="D108" s="43"/>
      <c r="E108" s="43"/>
      <c r="F108" s="43"/>
      <c r="G108" s="43"/>
      <c r="H108" s="43"/>
      <c r="I108" s="162"/>
      <c r="J108" s="43"/>
      <c r="K108" s="43"/>
      <c r="L108" s="66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spans="1:31" s="2" customFormat="1" ht="29.25" customHeight="1">
      <c r="A109" s="41"/>
      <c r="B109" s="42"/>
      <c r="C109" s="151" t="s">
        <v>103</v>
      </c>
      <c r="D109" s="152"/>
      <c r="E109" s="152"/>
      <c r="F109" s="152"/>
      <c r="G109" s="152"/>
      <c r="H109" s="152"/>
      <c r="I109" s="209"/>
      <c r="J109" s="153">
        <f>ROUND(J96+J101,0)</f>
        <v>0</v>
      </c>
      <c r="K109" s="152"/>
      <c r="L109" s="66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spans="1:31" s="2" customFormat="1" ht="6.95" customHeight="1">
      <c r="A110" s="41"/>
      <c r="B110" s="69"/>
      <c r="C110" s="70"/>
      <c r="D110" s="70"/>
      <c r="E110" s="70"/>
      <c r="F110" s="70"/>
      <c r="G110" s="70"/>
      <c r="H110" s="70"/>
      <c r="I110" s="203"/>
      <c r="J110" s="70"/>
      <c r="K110" s="70"/>
      <c r="L110" s="66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4" spans="1:31" s="2" customFormat="1" ht="6.95" customHeight="1">
      <c r="A114" s="41"/>
      <c r="B114" s="71"/>
      <c r="C114" s="72"/>
      <c r="D114" s="72"/>
      <c r="E114" s="72"/>
      <c r="F114" s="72"/>
      <c r="G114" s="72"/>
      <c r="H114" s="72"/>
      <c r="I114" s="206"/>
      <c r="J114" s="72"/>
      <c r="K114" s="72"/>
      <c r="L114" s="66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spans="1:31" s="2" customFormat="1" ht="24.95" customHeight="1">
      <c r="A115" s="41"/>
      <c r="B115" s="42"/>
      <c r="C115" s="24" t="s">
        <v>126</v>
      </c>
      <c r="D115" s="43"/>
      <c r="E115" s="43"/>
      <c r="F115" s="43"/>
      <c r="G115" s="43"/>
      <c r="H115" s="43"/>
      <c r="I115" s="162"/>
      <c r="J115" s="43"/>
      <c r="K115" s="43"/>
      <c r="L115" s="66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spans="1:31" s="2" customFormat="1" ht="6.95" customHeight="1">
      <c r="A116" s="41"/>
      <c r="B116" s="42"/>
      <c r="C116" s="43"/>
      <c r="D116" s="43"/>
      <c r="E116" s="43"/>
      <c r="F116" s="43"/>
      <c r="G116" s="43"/>
      <c r="H116" s="43"/>
      <c r="I116" s="162"/>
      <c r="J116" s="43"/>
      <c r="K116" s="43"/>
      <c r="L116" s="66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spans="1:31" s="2" customFormat="1" ht="12" customHeight="1">
      <c r="A117" s="41"/>
      <c r="B117" s="42"/>
      <c r="C117" s="33" t="s">
        <v>17</v>
      </c>
      <c r="D117" s="43"/>
      <c r="E117" s="43"/>
      <c r="F117" s="43"/>
      <c r="G117" s="43"/>
      <c r="H117" s="43"/>
      <c r="I117" s="162"/>
      <c r="J117" s="43"/>
      <c r="K117" s="43"/>
      <c r="L117" s="66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spans="1:31" s="2" customFormat="1" ht="16.5" customHeight="1">
      <c r="A118" s="41"/>
      <c r="B118" s="42"/>
      <c r="C118" s="43"/>
      <c r="D118" s="43"/>
      <c r="E118" s="207" t="str">
        <f>E7</f>
        <v>Revitalizace Staré Ponávky - část 1</v>
      </c>
      <c r="F118" s="33"/>
      <c r="G118" s="33"/>
      <c r="H118" s="33"/>
      <c r="I118" s="162"/>
      <c r="J118" s="43"/>
      <c r="K118" s="43"/>
      <c r="L118" s="66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spans="1:31" s="2" customFormat="1" ht="12" customHeight="1">
      <c r="A119" s="41"/>
      <c r="B119" s="42"/>
      <c r="C119" s="33" t="s">
        <v>105</v>
      </c>
      <c r="D119" s="43"/>
      <c r="E119" s="43"/>
      <c r="F119" s="43"/>
      <c r="G119" s="43"/>
      <c r="H119" s="43"/>
      <c r="I119" s="162"/>
      <c r="J119" s="43"/>
      <c r="K119" s="43"/>
      <c r="L119" s="66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spans="1:31" s="2" customFormat="1" ht="16.5" customHeight="1">
      <c r="A120" s="41"/>
      <c r="B120" s="42"/>
      <c r="C120" s="43"/>
      <c r="D120" s="43"/>
      <c r="E120" s="79" t="str">
        <f>E9</f>
        <v>177176-1.3 - Vedlejší a ostatní náklady</v>
      </c>
      <c r="F120" s="43"/>
      <c r="G120" s="43"/>
      <c r="H120" s="43"/>
      <c r="I120" s="162"/>
      <c r="J120" s="43"/>
      <c r="K120" s="43"/>
      <c r="L120" s="66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spans="1:31" s="2" customFormat="1" ht="6.95" customHeight="1">
      <c r="A121" s="41"/>
      <c r="B121" s="42"/>
      <c r="C121" s="43"/>
      <c r="D121" s="43"/>
      <c r="E121" s="43"/>
      <c r="F121" s="43"/>
      <c r="G121" s="43"/>
      <c r="H121" s="43"/>
      <c r="I121" s="162"/>
      <c r="J121" s="43"/>
      <c r="K121" s="43"/>
      <c r="L121" s="66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spans="1:31" s="2" customFormat="1" ht="12" customHeight="1">
      <c r="A122" s="41"/>
      <c r="B122" s="42"/>
      <c r="C122" s="33" t="s">
        <v>21</v>
      </c>
      <c r="D122" s="43"/>
      <c r="E122" s="43"/>
      <c r="F122" s="28" t="str">
        <f>F12</f>
        <v>Brno-Komárov</v>
      </c>
      <c r="G122" s="43"/>
      <c r="H122" s="43"/>
      <c r="I122" s="165" t="s">
        <v>23</v>
      </c>
      <c r="J122" s="82" t="str">
        <f>IF(J12="","",J12)</f>
        <v>25. 9. 2018</v>
      </c>
      <c r="K122" s="43"/>
      <c r="L122" s="66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spans="1:31" s="2" customFormat="1" ht="6.95" customHeight="1">
      <c r="A123" s="41"/>
      <c r="B123" s="42"/>
      <c r="C123" s="43"/>
      <c r="D123" s="43"/>
      <c r="E123" s="43"/>
      <c r="F123" s="43"/>
      <c r="G123" s="43"/>
      <c r="H123" s="43"/>
      <c r="I123" s="162"/>
      <c r="J123" s="43"/>
      <c r="K123" s="43"/>
      <c r="L123" s="66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spans="1:31" s="2" customFormat="1" ht="15.15" customHeight="1">
      <c r="A124" s="41"/>
      <c r="B124" s="42"/>
      <c r="C124" s="33" t="s">
        <v>25</v>
      </c>
      <c r="D124" s="43"/>
      <c r="E124" s="43"/>
      <c r="F124" s="28" t="str">
        <f>E15</f>
        <v>Statutární město Brno</v>
      </c>
      <c r="G124" s="43"/>
      <c r="H124" s="43"/>
      <c r="I124" s="165" t="s">
        <v>32</v>
      </c>
      <c r="J124" s="37" t="str">
        <f>E21</f>
        <v>GEOtest, a.s.</v>
      </c>
      <c r="K124" s="43"/>
      <c r="L124" s="66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spans="1:31" s="2" customFormat="1" ht="15.15" customHeight="1">
      <c r="A125" s="41"/>
      <c r="B125" s="42"/>
      <c r="C125" s="33" t="s">
        <v>30</v>
      </c>
      <c r="D125" s="43"/>
      <c r="E125" s="43"/>
      <c r="F125" s="28" t="str">
        <f>IF(E18="","",E18)</f>
        <v>Vyplň údaj</v>
      </c>
      <c r="G125" s="43"/>
      <c r="H125" s="43"/>
      <c r="I125" s="165" t="s">
        <v>37</v>
      </c>
      <c r="J125" s="37" t="str">
        <f>E24</f>
        <v xml:space="preserve"> </v>
      </c>
      <c r="K125" s="43"/>
      <c r="L125" s="66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spans="1:31" s="2" customFormat="1" ht="10.3" customHeight="1">
      <c r="A126" s="41"/>
      <c r="B126" s="42"/>
      <c r="C126" s="43"/>
      <c r="D126" s="43"/>
      <c r="E126" s="43"/>
      <c r="F126" s="43"/>
      <c r="G126" s="43"/>
      <c r="H126" s="43"/>
      <c r="I126" s="162"/>
      <c r="J126" s="43"/>
      <c r="K126" s="43"/>
      <c r="L126" s="66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spans="1:31" s="11" customFormat="1" ht="29.25" customHeight="1">
      <c r="A127" s="233"/>
      <c r="B127" s="234"/>
      <c r="C127" s="235" t="s">
        <v>127</v>
      </c>
      <c r="D127" s="236" t="s">
        <v>67</v>
      </c>
      <c r="E127" s="236" t="s">
        <v>63</v>
      </c>
      <c r="F127" s="236" t="s">
        <v>64</v>
      </c>
      <c r="G127" s="236" t="s">
        <v>128</v>
      </c>
      <c r="H127" s="236" t="s">
        <v>129</v>
      </c>
      <c r="I127" s="237" t="s">
        <v>130</v>
      </c>
      <c r="J127" s="236" t="s">
        <v>110</v>
      </c>
      <c r="K127" s="238" t="s">
        <v>131</v>
      </c>
      <c r="L127" s="239"/>
      <c r="M127" s="103" t="s">
        <v>1</v>
      </c>
      <c r="N127" s="104" t="s">
        <v>46</v>
      </c>
      <c r="O127" s="104" t="s">
        <v>132</v>
      </c>
      <c r="P127" s="104" t="s">
        <v>133</v>
      </c>
      <c r="Q127" s="104" t="s">
        <v>134</v>
      </c>
      <c r="R127" s="104" t="s">
        <v>135</v>
      </c>
      <c r="S127" s="104" t="s">
        <v>136</v>
      </c>
      <c r="T127" s="105" t="s">
        <v>137</v>
      </c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</row>
    <row r="128" spans="1:63" s="2" customFormat="1" ht="22.8" customHeight="1">
      <c r="A128" s="41"/>
      <c r="B128" s="42"/>
      <c r="C128" s="110" t="s">
        <v>138</v>
      </c>
      <c r="D128" s="43"/>
      <c r="E128" s="43"/>
      <c r="F128" s="43"/>
      <c r="G128" s="43"/>
      <c r="H128" s="43"/>
      <c r="I128" s="162"/>
      <c r="J128" s="240">
        <f>BK128</f>
        <v>0</v>
      </c>
      <c r="K128" s="43"/>
      <c r="L128" s="44"/>
      <c r="M128" s="106"/>
      <c r="N128" s="241"/>
      <c r="O128" s="107"/>
      <c r="P128" s="242">
        <f>P129+P142</f>
        <v>0</v>
      </c>
      <c r="Q128" s="107"/>
      <c r="R128" s="242">
        <f>R129+R142</f>
        <v>0</v>
      </c>
      <c r="S128" s="107"/>
      <c r="T128" s="243">
        <f>T129+T142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18" t="s">
        <v>81</v>
      </c>
      <c r="AU128" s="18" t="s">
        <v>112</v>
      </c>
      <c r="BK128" s="244">
        <f>BK129+BK142</f>
        <v>0</v>
      </c>
    </row>
    <row r="129" spans="1:63" s="12" customFormat="1" ht="25.9" customHeight="1">
      <c r="A129" s="12"/>
      <c r="B129" s="245"/>
      <c r="C129" s="246"/>
      <c r="D129" s="247" t="s">
        <v>81</v>
      </c>
      <c r="E129" s="248" t="s">
        <v>397</v>
      </c>
      <c r="F129" s="248" t="s">
        <v>398</v>
      </c>
      <c r="G129" s="246"/>
      <c r="H129" s="246"/>
      <c r="I129" s="249"/>
      <c r="J129" s="250">
        <f>BK129</f>
        <v>0</v>
      </c>
      <c r="K129" s="246"/>
      <c r="L129" s="251"/>
      <c r="M129" s="252"/>
      <c r="N129" s="253"/>
      <c r="O129" s="253"/>
      <c r="P129" s="254">
        <f>SUM(P130:P141)</f>
        <v>0</v>
      </c>
      <c r="Q129" s="253"/>
      <c r="R129" s="254">
        <f>SUM(R130:R141)</f>
        <v>0</v>
      </c>
      <c r="S129" s="253"/>
      <c r="T129" s="255">
        <f>SUM(T130:T141)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56" t="s">
        <v>147</v>
      </c>
      <c r="AT129" s="257" t="s">
        <v>81</v>
      </c>
      <c r="AU129" s="257" t="s">
        <v>82</v>
      </c>
      <c r="AY129" s="256" t="s">
        <v>141</v>
      </c>
      <c r="BK129" s="258">
        <f>SUM(BK130:BK141)</f>
        <v>0</v>
      </c>
    </row>
    <row r="130" spans="1:65" s="2" customFormat="1" ht="16.5" customHeight="1">
      <c r="A130" s="41"/>
      <c r="B130" s="42"/>
      <c r="C130" s="261" t="s">
        <v>8</v>
      </c>
      <c r="D130" s="261" t="s">
        <v>143</v>
      </c>
      <c r="E130" s="262" t="s">
        <v>399</v>
      </c>
      <c r="F130" s="263" t="s">
        <v>400</v>
      </c>
      <c r="G130" s="264" t="s">
        <v>181</v>
      </c>
      <c r="H130" s="265">
        <v>1</v>
      </c>
      <c r="I130" s="266"/>
      <c r="J130" s="265">
        <f>ROUND(I130*H130,0)</f>
        <v>0</v>
      </c>
      <c r="K130" s="263" t="s">
        <v>1</v>
      </c>
      <c r="L130" s="44"/>
      <c r="M130" s="267" t="s">
        <v>1</v>
      </c>
      <c r="N130" s="268" t="s">
        <v>47</v>
      </c>
      <c r="O130" s="94"/>
      <c r="P130" s="269">
        <f>O130*H130</f>
        <v>0</v>
      </c>
      <c r="Q130" s="269">
        <v>0</v>
      </c>
      <c r="R130" s="269">
        <f>Q130*H130</f>
        <v>0</v>
      </c>
      <c r="S130" s="269">
        <v>0</v>
      </c>
      <c r="T130" s="270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71" t="s">
        <v>401</v>
      </c>
      <c r="AT130" s="271" t="s">
        <v>143</v>
      </c>
      <c r="AU130" s="271" t="s">
        <v>8</v>
      </c>
      <c r="AY130" s="18" t="s">
        <v>141</v>
      </c>
      <c r="BE130" s="146">
        <f>IF(N130="základní",J130,0)</f>
        <v>0</v>
      </c>
      <c r="BF130" s="146">
        <f>IF(N130="snížená",J130,0)</f>
        <v>0</v>
      </c>
      <c r="BG130" s="146">
        <f>IF(N130="zákl. přenesená",J130,0)</f>
        <v>0</v>
      </c>
      <c r="BH130" s="146">
        <f>IF(N130="sníž. přenesená",J130,0)</f>
        <v>0</v>
      </c>
      <c r="BI130" s="146">
        <f>IF(N130="nulová",J130,0)</f>
        <v>0</v>
      </c>
      <c r="BJ130" s="18" t="s">
        <v>8</v>
      </c>
      <c r="BK130" s="146">
        <f>ROUND(I130*H130,0)</f>
        <v>0</v>
      </c>
      <c r="BL130" s="18" t="s">
        <v>401</v>
      </c>
      <c r="BM130" s="271" t="s">
        <v>402</v>
      </c>
    </row>
    <row r="131" spans="1:47" s="2" customFormat="1" ht="12">
      <c r="A131" s="41"/>
      <c r="B131" s="42"/>
      <c r="C131" s="43"/>
      <c r="D131" s="272" t="s">
        <v>149</v>
      </c>
      <c r="E131" s="43"/>
      <c r="F131" s="273" t="s">
        <v>400</v>
      </c>
      <c r="G131" s="43"/>
      <c r="H131" s="43"/>
      <c r="I131" s="162"/>
      <c r="J131" s="43"/>
      <c r="K131" s="43"/>
      <c r="L131" s="44"/>
      <c r="M131" s="274"/>
      <c r="N131" s="275"/>
      <c r="O131" s="94"/>
      <c r="P131" s="94"/>
      <c r="Q131" s="94"/>
      <c r="R131" s="94"/>
      <c r="S131" s="94"/>
      <c r="T131" s="95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18" t="s">
        <v>149</v>
      </c>
      <c r="AU131" s="18" t="s">
        <v>8</v>
      </c>
    </row>
    <row r="132" spans="1:47" s="2" customFormat="1" ht="12">
      <c r="A132" s="41"/>
      <c r="B132" s="42"/>
      <c r="C132" s="43"/>
      <c r="D132" s="272" t="s">
        <v>152</v>
      </c>
      <c r="E132" s="43"/>
      <c r="F132" s="276" t="s">
        <v>403</v>
      </c>
      <c r="G132" s="43"/>
      <c r="H132" s="43"/>
      <c r="I132" s="162"/>
      <c r="J132" s="43"/>
      <c r="K132" s="43"/>
      <c r="L132" s="44"/>
      <c r="M132" s="274"/>
      <c r="N132" s="275"/>
      <c r="O132" s="94"/>
      <c r="P132" s="94"/>
      <c r="Q132" s="94"/>
      <c r="R132" s="94"/>
      <c r="S132" s="94"/>
      <c r="T132" s="95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18" t="s">
        <v>152</v>
      </c>
      <c r="AU132" s="18" t="s">
        <v>8</v>
      </c>
    </row>
    <row r="133" spans="1:65" s="2" customFormat="1" ht="33" customHeight="1">
      <c r="A133" s="41"/>
      <c r="B133" s="42"/>
      <c r="C133" s="261" t="s">
        <v>91</v>
      </c>
      <c r="D133" s="261" t="s">
        <v>143</v>
      </c>
      <c r="E133" s="262" t="s">
        <v>404</v>
      </c>
      <c r="F133" s="263" t="s">
        <v>405</v>
      </c>
      <c r="G133" s="264" t="s">
        <v>181</v>
      </c>
      <c r="H133" s="265">
        <v>1</v>
      </c>
      <c r="I133" s="266"/>
      <c r="J133" s="265">
        <f>ROUND(I133*H133,0)</f>
        <v>0</v>
      </c>
      <c r="K133" s="263" t="s">
        <v>1</v>
      </c>
      <c r="L133" s="44"/>
      <c r="M133" s="267" t="s">
        <v>1</v>
      </c>
      <c r="N133" s="268" t="s">
        <v>47</v>
      </c>
      <c r="O133" s="94"/>
      <c r="P133" s="269">
        <f>O133*H133</f>
        <v>0</v>
      </c>
      <c r="Q133" s="269">
        <v>0</v>
      </c>
      <c r="R133" s="269">
        <f>Q133*H133</f>
        <v>0</v>
      </c>
      <c r="S133" s="269">
        <v>0</v>
      </c>
      <c r="T133" s="270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71" t="s">
        <v>401</v>
      </c>
      <c r="AT133" s="271" t="s">
        <v>143</v>
      </c>
      <c r="AU133" s="271" t="s">
        <v>8</v>
      </c>
      <c r="AY133" s="18" t="s">
        <v>141</v>
      </c>
      <c r="BE133" s="146">
        <f>IF(N133="základní",J133,0)</f>
        <v>0</v>
      </c>
      <c r="BF133" s="146">
        <f>IF(N133="snížená",J133,0)</f>
        <v>0</v>
      </c>
      <c r="BG133" s="146">
        <f>IF(N133="zákl. přenesená",J133,0)</f>
        <v>0</v>
      </c>
      <c r="BH133" s="146">
        <f>IF(N133="sníž. přenesená",J133,0)</f>
        <v>0</v>
      </c>
      <c r="BI133" s="146">
        <f>IF(N133="nulová",J133,0)</f>
        <v>0</v>
      </c>
      <c r="BJ133" s="18" t="s">
        <v>8</v>
      </c>
      <c r="BK133" s="146">
        <f>ROUND(I133*H133,0)</f>
        <v>0</v>
      </c>
      <c r="BL133" s="18" t="s">
        <v>401</v>
      </c>
      <c r="BM133" s="271" t="s">
        <v>406</v>
      </c>
    </row>
    <row r="134" spans="1:47" s="2" customFormat="1" ht="12">
      <c r="A134" s="41"/>
      <c r="B134" s="42"/>
      <c r="C134" s="43"/>
      <c r="D134" s="272" t="s">
        <v>149</v>
      </c>
      <c r="E134" s="43"/>
      <c r="F134" s="273" t="s">
        <v>407</v>
      </c>
      <c r="G134" s="43"/>
      <c r="H134" s="43"/>
      <c r="I134" s="162"/>
      <c r="J134" s="43"/>
      <c r="K134" s="43"/>
      <c r="L134" s="44"/>
      <c r="M134" s="274"/>
      <c r="N134" s="275"/>
      <c r="O134" s="94"/>
      <c r="P134" s="94"/>
      <c r="Q134" s="94"/>
      <c r="R134" s="94"/>
      <c r="S134" s="94"/>
      <c r="T134" s="95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18" t="s">
        <v>149</v>
      </c>
      <c r="AU134" s="18" t="s">
        <v>8</v>
      </c>
    </row>
    <row r="135" spans="1:65" s="2" customFormat="1" ht="21.75" customHeight="1">
      <c r="A135" s="41"/>
      <c r="B135" s="42"/>
      <c r="C135" s="261" t="s">
        <v>164</v>
      </c>
      <c r="D135" s="261" t="s">
        <v>143</v>
      </c>
      <c r="E135" s="262" t="s">
        <v>408</v>
      </c>
      <c r="F135" s="263" t="s">
        <v>409</v>
      </c>
      <c r="G135" s="264" t="s">
        <v>181</v>
      </c>
      <c r="H135" s="265">
        <v>1</v>
      </c>
      <c r="I135" s="266"/>
      <c r="J135" s="265">
        <f>ROUND(I135*H135,0)</f>
        <v>0</v>
      </c>
      <c r="K135" s="263" t="s">
        <v>1</v>
      </c>
      <c r="L135" s="44"/>
      <c r="M135" s="267" t="s">
        <v>1</v>
      </c>
      <c r="N135" s="268" t="s">
        <v>47</v>
      </c>
      <c r="O135" s="94"/>
      <c r="P135" s="269">
        <f>O135*H135</f>
        <v>0</v>
      </c>
      <c r="Q135" s="269">
        <v>0</v>
      </c>
      <c r="R135" s="269">
        <f>Q135*H135</f>
        <v>0</v>
      </c>
      <c r="S135" s="269">
        <v>0</v>
      </c>
      <c r="T135" s="270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71" t="s">
        <v>401</v>
      </c>
      <c r="AT135" s="271" t="s">
        <v>143</v>
      </c>
      <c r="AU135" s="271" t="s">
        <v>8</v>
      </c>
      <c r="AY135" s="18" t="s">
        <v>141</v>
      </c>
      <c r="BE135" s="146">
        <f>IF(N135="základní",J135,0)</f>
        <v>0</v>
      </c>
      <c r="BF135" s="146">
        <f>IF(N135="snížená",J135,0)</f>
        <v>0</v>
      </c>
      <c r="BG135" s="146">
        <f>IF(N135="zákl. přenesená",J135,0)</f>
        <v>0</v>
      </c>
      <c r="BH135" s="146">
        <f>IF(N135="sníž. přenesená",J135,0)</f>
        <v>0</v>
      </c>
      <c r="BI135" s="146">
        <f>IF(N135="nulová",J135,0)</f>
        <v>0</v>
      </c>
      <c r="BJ135" s="18" t="s">
        <v>8</v>
      </c>
      <c r="BK135" s="146">
        <f>ROUND(I135*H135,0)</f>
        <v>0</v>
      </c>
      <c r="BL135" s="18" t="s">
        <v>401</v>
      </c>
      <c r="BM135" s="271" t="s">
        <v>410</v>
      </c>
    </row>
    <row r="136" spans="1:47" s="2" customFormat="1" ht="12">
      <c r="A136" s="41"/>
      <c r="B136" s="42"/>
      <c r="C136" s="43"/>
      <c r="D136" s="272" t="s">
        <v>149</v>
      </c>
      <c r="E136" s="43"/>
      <c r="F136" s="273" t="s">
        <v>409</v>
      </c>
      <c r="G136" s="43"/>
      <c r="H136" s="43"/>
      <c r="I136" s="162"/>
      <c r="J136" s="43"/>
      <c r="K136" s="43"/>
      <c r="L136" s="44"/>
      <c r="M136" s="274"/>
      <c r="N136" s="275"/>
      <c r="O136" s="94"/>
      <c r="P136" s="94"/>
      <c r="Q136" s="94"/>
      <c r="R136" s="94"/>
      <c r="S136" s="94"/>
      <c r="T136" s="95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18" t="s">
        <v>149</v>
      </c>
      <c r="AU136" s="18" t="s">
        <v>8</v>
      </c>
    </row>
    <row r="137" spans="1:65" s="2" customFormat="1" ht="21.75" customHeight="1">
      <c r="A137" s="41"/>
      <c r="B137" s="42"/>
      <c r="C137" s="261" t="s">
        <v>147</v>
      </c>
      <c r="D137" s="261" t="s">
        <v>143</v>
      </c>
      <c r="E137" s="262" t="s">
        <v>411</v>
      </c>
      <c r="F137" s="263" t="s">
        <v>412</v>
      </c>
      <c r="G137" s="264" t="s">
        <v>181</v>
      </c>
      <c r="H137" s="265">
        <v>1</v>
      </c>
      <c r="I137" s="266"/>
      <c r="J137" s="265">
        <f>ROUND(I137*H137,0)</f>
        <v>0</v>
      </c>
      <c r="K137" s="263" t="s">
        <v>1</v>
      </c>
      <c r="L137" s="44"/>
      <c r="M137" s="267" t="s">
        <v>1</v>
      </c>
      <c r="N137" s="268" t="s">
        <v>47</v>
      </c>
      <c r="O137" s="94"/>
      <c r="P137" s="269">
        <f>O137*H137</f>
        <v>0</v>
      </c>
      <c r="Q137" s="269">
        <v>0</v>
      </c>
      <c r="R137" s="269">
        <f>Q137*H137</f>
        <v>0</v>
      </c>
      <c r="S137" s="269">
        <v>0</v>
      </c>
      <c r="T137" s="270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71" t="s">
        <v>401</v>
      </c>
      <c r="AT137" s="271" t="s">
        <v>143</v>
      </c>
      <c r="AU137" s="271" t="s">
        <v>8</v>
      </c>
      <c r="AY137" s="18" t="s">
        <v>141</v>
      </c>
      <c r="BE137" s="146">
        <f>IF(N137="základní",J137,0)</f>
        <v>0</v>
      </c>
      <c r="BF137" s="146">
        <f>IF(N137="snížená",J137,0)</f>
        <v>0</v>
      </c>
      <c r="BG137" s="146">
        <f>IF(N137="zákl. přenesená",J137,0)</f>
        <v>0</v>
      </c>
      <c r="BH137" s="146">
        <f>IF(N137="sníž. přenesená",J137,0)</f>
        <v>0</v>
      </c>
      <c r="BI137" s="146">
        <f>IF(N137="nulová",J137,0)</f>
        <v>0</v>
      </c>
      <c r="BJ137" s="18" t="s">
        <v>8</v>
      </c>
      <c r="BK137" s="146">
        <f>ROUND(I137*H137,0)</f>
        <v>0</v>
      </c>
      <c r="BL137" s="18" t="s">
        <v>401</v>
      </c>
      <c r="BM137" s="271" t="s">
        <v>413</v>
      </c>
    </row>
    <row r="138" spans="1:47" s="2" customFormat="1" ht="12">
      <c r="A138" s="41"/>
      <c r="B138" s="42"/>
      <c r="C138" s="43"/>
      <c r="D138" s="272" t="s">
        <v>149</v>
      </c>
      <c r="E138" s="43"/>
      <c r="F138" s="273" t="s">
        <v>414</v>
      </c>
      <c r="G138" s="43"/>
      <c r="H138" s="43"/>
      <c r="I138" s="162"/>
      <c r="J138" s="43"/>
      <c r="K138" s="43"/>
      <c r="L138" s="44"/>
      <c r="M138" s="274"/>
      <c r="N138" s="275"/>
      <c r="O138" s="94"/>
      <c r="P138" s="94"/>
      <c r="Q138" s="94"/>
      <c r="R138" s="94"/>
      <c r="S138" s="94"/>
      <c r="T138" s="95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18" t="s">
        <v>149</v>
      </c>
      <c r="AU138" s="18" t="s">
        <v>8</v>
      </c>
    </row>
    <row r="139" spans="1:65" s="2" customFormat="1" ht="44.25" customHeight="1">
      <c r="A139" s="41"/>
      <c r="B139" s="42"/>
      <c r="C139" s="261" t="s">
        <v>178</v>
      </c>
      <c r="D139" s="261" t="s">
        <v>143</v>
      </c>
      <c r="E139" s="262" t="s">
        <v>415</v>
      </c>
      <c r="F139" s="263" t="s">
        <v>416</v>
      </c>
      <c r="G139" s="264" t="s">
        <v>181</v>
      </c>
      <c r="H139" s="265">
        <v>1</v>
      </c>
      <c r="I139" s="266"/>
      <c r="J139" s="265">
        <f>ROUND(I139*H139,0)</f>
        <v>0</v>
      </c>
      <c r="K139" s="263" t="s">
        <v>1</v>
      </c>
      <c r="L139" s="44"/>
      <c r="M139" s="267" t="s">
        <v>1</v>
      </c>
      <c r="N139" s="268" t="s">
        <v>47</v>
      </c>
      <c r="O139" s="94"/>
      <c r="P139" s="269">
        <f>O139*H139</f>
        <v>0</v>
      </c>
      <c r="Q139" s="269">
        <v>0</v>
      </c>
      <c r="R139" s="269">
        <f>Q139*H139</f>
        <v>0</v>
      </c>
      <c r="S139" s="269">
        <v>0</v>
      </c>
      <c r="T139" s="270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71" t="s">
        <v>401</v>
      </c>
      <c r="AT139" s="271" t="s">
        <v>143</v>
      </c>
      <c r="AU139" s="271" t="s">
        <v>8</v>
      </c>
      <c r="AY139" s="18" t="s">
        <v>141</v>
      </c>
      <c r="BE139" s="146">
        <f>IF(N139="základní",J139,0)</f>
        <v>0</v>
      </c>
      <c r="BF139" s="146">
        <f>IF(N139="snížená",J139,0)</f>
        <v>0</v>
      </c>
      <c r="BG139" s="146">
        <f>IF(N139="zákl. přenesená",J139,0)</f>
        <v>0</v>
      </c>
      <c r="BH139" s="146">
        <f>IF(N139="sníž. přenesená",J139,0)</f>
        <v>0</v>
      </c>
      <c r="BI139" s="146">
        <f>IF(N139="nulová",J139,0)</f>
        <v>0</v>
      </c>
      <c r="BJ139" s="18" t="s">
        <v>8</v>
      </c>
      <c r="BK139" s="146">
        <f>ROUND(I139*H139,0)</f>
        <v>0</v>
      </c>
      <c r="BL139" s="18" t="s">
        <v>401</v>
      </c>
      <c r="BM139" s="271" t="s">
        <v>417</v>
      </c>
    </row>
    <row r="140" spans="1:47" s="2" customFormat="1" ht="12">
      <c r="A140" s="41"/>
      <c r="B140" s="42"/>
      <c r="C140" s="43"/>
      <c r="D140" s="272" t="s">
        <v>149</v>
      </c>
      <c r="E140" s="43"/>
      <c r="F140" s="273" t="s">
        <v>418</v>
      </c>
      <c r="G140" s="43"/>
      <c r="H140" s="43"/>
      <c r="I140" s="162"/>
      <c r="J140" s="43"/>
      <c r="K140" s="43"/>
      <c r="L140" s="44"/>
      <c r="M140" s="274"/>
      <c r="N140" s="275"/>
      <c r="O140" s="94"/>
      <c r="P140" s="94"/>
      <c r="Q140" s="94"/>
      <c r="R140" s="94"/>
      <c r="S140" s="94"/>
      <c r="T140" s="95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18" t="s">
        <v>149</v>
      </c>
      <c r="AU140" s="18" t="s">
        <v>8</v>
      </c>
    </row>
    <row r="141" spans="1:47" s="2" customFormat="1" ht="12">
      <c r="A141" s="41"/>
      <c r="B141" s="42"/>
      <c r="C141" s="43"/>
      <c r="D141" s="272" t="s">
        <v>152</v>
      </c>
      <c r="E141" s="43"/>
      <c r="F141" s="276" t="s">
        <v>419</v>
      </c>
      <c r="G141" s="43"/>
      <c r="H141" s="43"/>
      <c r="I141" s="162"/>
      <c r="J141" s="43"/>
      <c r="K141" s="43"/>
      <c r="L141" s="44"/>
      <c r="M141" s="274"/>
      <c r="N141" s="275"/>
      <c r="O141" s="94"/>
      <c r="P141" s="94"/>
      <c r="Q141" s="94"/>
      <c r="R141" s="94"/>
      <c r="S141" s="94"/>
      <c r="T141" s="95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18" t="s">
        <v>152</v>
      </c>
      <c r="AU141" s="18" t="s">
        <v>8</v>
      </c>
    </row>
    <row r="142" spans="1:63" s="12" customFormat="1" ht="25.9" customHeight="1">
      <c r="A142" s="12"/>
      <c r="B142" s="245"/>
      <c r="C142" s="246"/>
      <c r="D142" s="247" t="s">
        <v>81</v>
      </c>
      <c r="E142" s="248" t="s">
        <v>119</v>
      </c>
      <c r="F142" s="248" t="s">
        <v>420</v>
      </c>
      <c r="G142" s="246"/>
      <c r="H142" s="246"/>
      <c r="I142" s="249"/>
      <c r="J142" s="250">
        <f>BK142</f>
        <v>0</v>
      </c>
      <c r="K142" s="246"/>
      <c r="L142" s="251"/>
      <c r="M142" s="252"/>
      <c r="N142" s="253"/>
      <c r="O142" s="253"/>
      <c r="P142" s="254">
        <f>SUM(P143:P168)</f>
        <v>0</v>
      </c>
      <c r="Q142" s="253"/>
      <c r="R142" s="254">
        <f>SUM(R143:R168)</f>
        <v>0</v>
      </c>
      <c r="S142" s="253"/>
      <c r="T142" s="255">
        <f>SUM(T143:T168)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56" t="s">
        <v>178</v>
      </c>
      <c r="AT142" s="257" t="s">
        <v>81</v>
      </c>
      <c r="AU142" s="257" t="s">
        <v>82</v>
      </c>
      <c r="AY142" s="256" t="s">
        <v>141</v>
      </c>
      <c r="BK142" s="258">
        <f>SUM(BK143:BK168)</f>
        <v>0</v>
      </c>
    </row>
    <row r="143" spans="1:65" s="2" customFormat="1" ht="44.25" customHeight="1">
      <c r="A143" s="41"/>
      <c r="B143" s="42"/>
      <c r="C143" s="261" t="s">
        <v>184</v>
      </c>
      <c r="D143" s="261" t="s">
        <v>143</v>
      </c>
      <c r="E143" s="262" t="s">
        <v>421</v>
      </c>
      <c r="F143" s="263" t="s">
        <v>422</v>
      </c>
      <c r="G143" s="264" t="s">
        <v>181</v>
      </c>
      <c r="H143" s="265">
        <v>1</v>
      </c>
      <c r="I143" s="266"/>
      <c r="J143" s="265">
        <f>ROUND(I143*H143,0)</f>
        <v>0</v>
      </c>
      <c r="K143" s="263" t="s">
        <v>1</v>
      </c>
      <c r="L143" s="44"/>
      <c r="M143" s="267" t="s">
        <v>1</v>
      </c>
      <c r="N143" s="268" t="s">
        <v>47</v>
      </c>
      <c r="O143" s="94"/>
      <c r="P143" s="269">
        <f>O143*H143</f>
        <v>0</v>
      </c>
      <c r="Q143" s="269">
        <v>0</v>
      </c>
      <c r="R143" s="269">
        <f>Q143*H143</f>
        <v>0</v>
      </c>
      <c r="S143" s="269">
        <v>0</v>
      </c>
      <c r="T143" s="270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71" t="s">
        <v>147</v>
      </c>
      <c r="AT143" s="271" t="s">
        <v>143</v>
      </c>
      <c r="AU143" s="271" t="s">
        <v>8</v>
      </c>
      <c r="AY143" s="18" t="s">
        <v>141</v>
      </c>
      <c r="BE143" s="146">
        <f>IF(N143="základní",J143,0)</f>
        <v>0</v>
      </c>
      <c r="BF143" s="146">
        <f>IF(N143="snížená",J143,0)</f>
        <v>0</v>
      </c>
      <c r="BG143" s="146">
        <f>IF(N143="zákl. přenesená",J143,0)</f>
        <v>0</v>
      </c>
      <c r="BH143" s="146">
        <f>IF(N143="sníž. přenesená",J143,0)</f>
        <v>0</v>
      </c>
      <c r="BI143" s="146">
        <f>IF(N143="nulová",J143,0)</f>
        <v>0</v>
      </c>
      <c r="BJ143" s="18" t="s">
        <v>8</v>
      </c>
      <c r="BK143" s="146">
        <f>ROUND(I143*H143,0)</f>
        <v>0</v>
      </c>
      <c r="BL143" s="18" t="s">
        <v>147</v>
      </c>
      <c r="BM143" s="271" t="s">
        <v>423</v>
      </c>
    </row>
    <row r="144" spans="1:47" s="2" customFormat="1" ht="12">
      <c r="A144" s="41"/>
      <c r="B144" s="42"/>
      <c r="C144" s="43"/>
      <c r="D144" s="272" t="s">
        <v>149</v>
      </c>
      <c r="E144" s="43"/>
      <c r="F144" s="273" t="s">
        <v>422</v>
      </c>
      <c r="G144" s="43"/>
      <c r="H144" s="43"/>
      <c r="I144" s="162"/>
      <c r="J144" s="43"/>
      <c r="K144" s="43"/>
      <c r="L144" s="44"/>
      <c r="M144" s="274"/>
      <c r="N144" s="275"/>
      <c r="O144" s="94"/>
      <c r="P144" s="94"/>
      <c r="Q144" s="94"/>
      <c r="R144" s="94"/>
      <c r="S144" s="94"/>
      <c r="T144" s="95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18" t="s">
        <v>149</v>
      </c>
      <c r="AU144" s="18" t="s">
        <v>8</v>
      </c>
    </row>
    <row r="145" spans="1:47" s="2" customFormat="1" ht="12">
      <c r="A145" s="41"/>
      <c r="B145" s="42"/>
      <c r="C145" s="43"/>
      <c r="D145" s="272" t="s">
        <v>152</v>
      </c>
      <c r="E145" s="43"/>
      <c r="F145" s="276" t="s">
        <v>424</v>
      </c>
      <c r="G145" s="43"/>
      <c r="H145" s="43"/>
      <c r="I145" s="162"/>
      <c r="J145" s="43"/>
      <c r="K145" s="43"/>
      <c r="L145" s="44"/>
      <c r="M145" s="274"/>
      <c r="N145" s="275"/>
      <c r="O145" s="94"/>
      <c r="P145" s="94"/>
      <c r="Q145" s="94"/>
      <c r="R145" s="94"/>
      <c r="S145" s="94"/>
      <c r="T145" s="95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18" t="s">
        <v>152</v>
      </c>
      <c r="AU145" s="18" t="s">
        <v>8</v>
      </c>
    </row>
    <row r="146" spans="1:65" s="2" customFormat="1" ht="33" customHeight="1">
      <c r="A146" s="41"/>
      <c r="B146" s="42"/>
      <c r="C146" s="261" t="s">
        <v>212</v>
      </c>
      <c r="D146" s="261" t="s">
        <v>143</v>
      </c>
      <c r="E146" s="262" t="s">
        <v>425</v>
      </c>
      <c r="F146" s="263" t="s">
        <v>426</v>
      </c>
      <c r="G146" s="264" t="s">
        <v>181</v>
      </c>
      <c r="H146" s="265">
        <v>1</v>
      </c>
      <c r="I146" s="266"/>
      <c r="J146" s="265">
        <f>ROUND(I146*H146,0)</f>
        <v>0</v>
      </c>
      <c r="K146" s="263" t="s">
        <v>1</v>
      </c>
      <c r="L146" s="44"/>
      <c r="M146" s="267" t="s">
        <v>1</v>
      </c>
      <c r="N146" s="268" t="s">
        <v>47</v>
      </c>
      <c r="O146" s="94"/>
      <c r="P146" s="269">
        <f>O146*H146</f>
        <v>0</v>
      </c>
      <c r="Q146" s="269">
        <v>0</v>
      </c>
      <c r="R146" s="269">
        <f>Q146*H146</f>
        <v>0</v>
      </c>
      <c r="S146" s="269">
        <v>0</v>
      </c>
      <c r="T146" s="270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71" t="s">
        <v>147</v>
      </c>
      <c r="AT146" s="271" t="s">
        <v>143</v>
      </c>
      <c r="AU146" s="271" t="s">
        <v>8</v>
      </c>
      <c r="AY146" s="18" t="s">
        <v>141</v>
      </c>
      <c r="BE146" s="146">
        <f>IF(N146="základní",J146,0)</f>
        <v>0</v>
      </c>
      <c r="BF146" s="146">
        <f>IF(N146="snížená",J146,0)</f>
        <v>0</v>
      </c>
      <c r="BG146" s="146">
        <f>IF(N146="zákl. přenesená",J146,0)</f>
        <v>0</v>
      </c>
      <c r="BH146" s="146">
        <f>IF(N146="sníž. přenesená",J146,0)</f>
        <v>0</v>
      </c>
      <c r="BI146" s="146">
        <f>IF(N146="nulová",J146,0)</f>
        <v>0</v>
      </c>
      <c r="BJ146" s="18" t="s">
        <v>8</v>
      </c>
      <c r="BK146" s="146">
        <f>ROUND(I146*H146,0)</f>
        <v>0</v>
      </c>
      <c r="BL146" s="18" t="s">
        <v>147</v>
      </c>
      <c r="BM146" s="271" t="s">
        <v>427</v>
      </c>
    </row>
    <row r="147" spans="1:47" s="2" customFormat="1" ht="12">
      <c r="A147" s="41"/>
      <c r="B147" s="42"/>
      <c r="C147" s="43"/>
      <c r="D147" s="272" t="s">
        <v>149</v>
      </c>
      <c r="E147" s="43"/>
      <c r="F147" s="273" t="s">
        <v>426</v>
      </c>
      <c r="G147" s="43"/>
      <c r="H147" s="43"/>
      <c r="I147" s="162"/>
      <c r="J147" s="43"/>
      <c r="K147" s="43"/>
      <c r="L147" s="44"/>
      <c r="M147" s="274"/>
      <c r="N147" s="275"/>
      <c r="O147" s="94"/>
      <c r="P147" s="94"/>
      <c r="Q147" s="94"/>
      <c r="R147" s="94"/>
      <c r="S147" s="94"/>
      <c r="T147" s="95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18" t="s">
        <v>149</v>
      </c>
      <c r="AU147" s="18" t="s">
        <v>8</v>
      </c>
    </row>
    <row r="148" spans="1:65" s="2" customFormat="1" ht="33" customHeight="1">
      <c r="A148" s="41"/>
      <c r="B148" s="42"/>
      <c r="C148" s="261" t="s">
        <v>217</v>
      </c>
      <c r="D148" s="261" t="s">
        <v>143</v>
      </c>
      <c r="E148" s="262" t="s">
        <v>428</v>
      </c>
      <c r="F148" s="263" t="s">
        <v>429</v>
      </c>
      <c r="G148" s="264" t="s">
        <v>181</v>
      </c>
      <c r="H148" s="265">
        <v>1</v>
      </c>
      <c r="I148" s="266"/>
      <c r="J148" s="265">
        <f>ROUND(I148*H148,0)</f>
        <v>0</v>
      </c>
      <c r="K148" s="263" t="s">
        <v>1</v>
      </c>
      <c r="L148" s="44"/>
      <c r="M148" s="267" t="s">
        <v>1</v>
      </c>
      <c r="N148" s="268" t="s">
        <v>47</v>
      </c>
      <c r="O148" s="94"/>
      <c r="P148" s="269">
        <f>O148*H148</f>
        <v>0</v>
      </c>
      <c r="Q148" s="269">
        <v>0</v>
      </c>
      <c r="R148" s="269">
        <f>Q148*H148</f>
        <v>0</v>
      </c>
      <c r="S148" s="269">
        <v>0</v>
      </c>
      <c r="T148" s="270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71" t="s">
        <v>147</v>
      </c>
      <c r="AT148" s="271" t="s">
        <v>143</v>
      </c>
      <c r="AU148" s="271" t="s">
        <v>8</v>
      </c>
      <c r="AY148" s="18" t="s">
        <v>141</v>
      </c>
      <c r="BE148" s="146">
        <f>IF(N148="základní",J148,0)</f>
        <v>0</v>
      </c>
      <c r="BF148" s="146">
        <f>IF(N148="snížená",J148,0)</f>
        <v>0</v>
      </c>
      <c r="BG148" s="146">
        <f>IF(N148="zákl. přenesená",J148,0)</f>
        <v>0</v>
      </c>
      <c r="BH148" s="146">
        <f>IF(N148="sníž. přenesená",J148,0)</f>
        <v>0</v>
      </c>
      <c r="BI148" s="146">
        <f>IF(N148="nulová",J148,0)</f>
        <v>0</v>
      </c>
      <c r="BJ148" s="18" t="s">
        <v>8</v>
      </c>
      <c r="BK148" s="146">
        <f>ROUND(I148*H148,0)</f>
        <v>0</v>
      </c>
      <c r="BL148" s="18" t="s">
        <v>147</v>
      </c>
      <c r="BM148" s="271" t="s">
        <v>430</v>
      </c>
    </row>
    <row r="149" spans="1:47" s="2" customFormat="1" ht="12">
      <c r="A149" s="41"/>
      <c r="B149" s="42"/>
      <c r="C149" s="43"/>
      <c r="D149" s="272" t="s">
        <v>149</v>
      </c>
      <c r="E149" s="43"/>
      <c r="F149" s="273" t="s">
        <v>429</v>
      </c>
      <c r="G149" s="43"/>
      <c r="H149" s="43"/>
      <c r="I149" s="162"/>
      <c r="J149" s="43"/>
      <c r="K149" s="43"/>
      <c r="L149" s="44"/>
      <c r="M149" s="274"/>
      <c r="N149" s="275"/>
      <c r="O149" s="94"/>
      <c r="P149" s="94"/>
      <c r="Q149" s="94"/>
      <c r="R149" s="94"/>
      <c r="S149" s="94"/>
      <c r="T149" s="95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18" t="s">
        <v>149</v>
      </c>
      <c r="AU149" s="18" t="s">
        <v>8</v>
      </c>
    </row>
    <row r="150" spans="1:65" s="2" customFormat="1" ht="44.25" customHeight="1">
      <c r="A150" s="41"/>
      <c r="B150" s="42"/>
      <c r="C150" s="261" t="s">
        <v>223</v>
      </c>
      <c r="D150" s="261" t="s">
        <v>143</v>
      </c>
      <c r="E150" s="262" t="s">
        <v>431</v>
      </c>
      <c r="F150" s="263" t="s">
        <v>432</v>
      </c>
      <c r="G150" s="264" t="s">
        <v>181</v>
      </c>
      <c r="H150" s="265">
        <v>1</v>
      </c>
      <c r="I150" s="266"/>
      <c r="J150" s="265">
        <f>ROUND(I150*H150,0)</f>
        <v>0</v>
      </c>
      <c r="K150" s="263" t="s">
        <v>1</v>
      </c>
      <c r="L150" s="44"/>
      <c r="M150" s="267" t="s">
        <v>1</v>
      </c>
      <c r="N150" s="268" t="s">
        <v>47</v>
      </c>
      <c r="O150" s="94"/>
      <c r="P150" s="269">
        <f>O150*H150</f>
        <v>0</v>
      </c>
      <c r="Q150" s="269">
        <v>0</v>
      </c>
      <c r="R150" s="269">
        <f>Q150*H150</f>
        <v>0</v>
      </c>
      <c r="S150" s="269">
        <v>0</v>
      </c>
      <c r="T150" s="270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71" t="s">
        <v>147</v>
      </c>
      <c r="AT150" s="271" t="s">
        <v>143</v>
      </c>
      <c r="AU150" s="271" t="s">
        <v>8</v>
      </c>
      <c r="AY150" s="18" t="s">
        <v>141</v>
      </c>
      <c r="BE150" s="146">
        <f>IF(N150="základní",J150,0)</f>
        <v>0</v>
      </c>
      <c r="BF150" s="146">
        <f>IF(N150="snížená",J150,0)</f>
        <v>0</v>
      </c>
      <c r="BG150" s="146">
        <f>IF(N150="zákl. přenesená",J150,0)</f>
        <v>0</v>
      </c>
      <c r="BH150" s="146">
        <f>IF(N150="sníž. přenesená",J150,0)</f>
        <v>0</v>
      </c>
      <c r="BI150" s="146">
        <f>IF(N150="nulová",J150,0)</f>
        <v>0</v>
      </c>
      <c r="BJ150" s="18" t="s">
        <v>8</v>
      </c>
      <c r="BK150" s="146">
        <f>ROUND(I150*H150,0)</f>
        <v>0</v>
      </c>
      <c r="BL150" s="18" t="s">
        <v>147</v>
      </c>
      <c r="BM150" s="271" t="s">
        <v>433</v>
      </c>
    </row>
    <row r="151" spans="1:47" s="2" customFormat="1" ht="12">
      <c r="A151" s="41"/>
      <c r="B151" s="42"/>
      <c r="C151" s="43"/>
      <c r="D151" s="272" t="s">
        <v>149</v>
      </c>
      <c r="E151" s="43"/>
      <c r="F151" s="273" t="s">
        <v>434</v>
      </c>
      <c r="G151" s="43"/>
      <c r="H151" s="43"/>
      <c r="I151" s="162"/>
      <c r="J151" s="43"/>
      <c r="K151" s="43"/>
      <c r="L151" s="44"/>
      <c r="M151" s="274"/>
      <c r="N151" s="275"/>
      <c r="O151" s="94"/>
      <c r="P151" s="94"/>
      <c r="Q151" s="94"/>
      <c r="R151" s="94"/>
      <c r="S151" s="94"/>
      <c r="T151" s="95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18" t="s">
        <v>149</v>
      </c>
      <c r="AU151" s="18" t="s">
        <v>8</v>
      </c>
    </row>
    <row r="152" spans="1:65" s="2" customFormat="1" ht="55.5" customHeight="1">
      <c r="A152" s="41"/>
      <c r="B152" s="42"/>
      <c r="C152" s="261" t="s">
        <v>228</v>
      </c>
      <c r="D152" s="261" t="s">
        <v>143</v>
      </c>
      <c r="E152" s="262" t="s">
        <v>435</v>
      </c>
      <c r="F152" s="263" t="s">
        <v>436</v>
      </c>
      <c r="G152" s="264" t="s">
        <v>181</v>
      </c>
      <c r="H152" s="265">
        <v>1</v>
      </c>
      <c r="I152" s="266"/>
      <c r="J152" s="265">
        <f>ROUND(I152*H152,0)</f>
        <v>0</v>
      </c>
      <c r="K152" s="263" t="s">
        <v>1</v>
      </c>
      <c r="L152" s="44"/>
      <c r="M152" s="267" t="s">
        <v>1</v>
      </c>
      <c r="N152" s="268" t="s">
        <v>47</v>
      </c>
      <c r="O152" s="94"/>
      <c r="P152" s="269">
        <f>O152*H152</f>
        <v>0</v>
      </c>
      <c r="Q152" s="269">
        <v>0</v>
      </c>
      <c r="R152" s="269">
        <f>Q152*H152</f>
        <v>0</v>
      </c>
      <c r="S152" s="269">
        <v>0</v>
      </c>
      <c r="T152" s="270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71" t="s">
        <v>147</v>
      </c>
      <c r="AT152" s="271" t="s">
        <v>143</v>
      </c>
      <c r="AU152" s="271" t="s">
        <v>8</v>
      </c>
      <c r="AY152" s="18" t="s">
        <v>141</v>
      </c>
      <c r="BE152" s="146">
        <f>IF(N152="základní",J152,0)</f>
        <v>0</v>
      </c>
      <c r="BF152" s="146">
        <f>IF(N152="snížená",J152,0)</f>
        <v>0</v>
      </c>
      <c r="BG152" s="146">
        <f>IF(N152="zákl. přenesená",J152,0)</f>
        <v>0</v>
      </c>
      <c r="BH152" s="146">
        <f>IF(N152="sníž. přenesená",J152,0)</f>
        <v>0</v>
      </c>
      <c r="BI152" s="146">
        <f>IF(N152="nulová",J152,0)</f>
        <v>0</v>
      </c>
      <c r="BJ152" s="18" t="s">
        <v>8</v>
      </c>
      <c r="BK152" s="146">
        <f>ROUND(I152*H152,0)</f>
        <v>0</v>
      </c>
      <c r="BL152" s="18" t="s">
        <v>147</v>
      </c>
      <c r="BM152" s="271" t="s">
        <v>437</v>
      </c>
    </row>
    <row r="153" spans="1:47" s="2" customFormat="1" ht="12">
      <c r="A153" s="41"/>
      <c r="B153" s="42"/>
      <c r="C153" s="43"/>
      <c r="D153" s="272" t="s">
        <v>149</v>
      </c>
      <c r="E153" s="43"/>
      <c r="F153" s="273" t="s">
        <v>436</v>
      </c>
      <c r="G153" s="43"/>
      <c r="H153" s="43"/>
      <c r="I153" s="162"/>
      <c r="J153" s="43"/>
      <c r="K153" s="43"/>
      <c r="L153" s="44"/>
      <c r="M153" s="274"/>
      <c r="N153" s="275"/>
      <c r="O153" s="94"/>
      <c r="P153" s="94"/>
      <c r="Q153" s="94"/>
      <c r="R153" s="94"/>
      <c r="S153" s="94"/>
      <c r="T153" s="95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18" t="s">
        <v>149</v>
      </c>
      <c r="AU153" s="18" t="s">
        <v>8</v>
      </c>
    </row>
    <row r="154" spans="1:47" s="2" customFormat="1" ht="12">
      <c r="A154" s="41"/>
      <c r="B154" s="42"/>
      <c r="C154" s="43"/>
      <c r="D154" s="272" t="s">
        <v>152</v>
      </c>
      <c r="E154" s="43"/>
      <c r="F154" s="276" t="s">
        <v>438</v>
      </c>
      <c r="G154" s="43"/>
      <c r="H154" s="43"/>
      <c r="I154" s="162"/>
      <c r="J154" s="43"/>
      <c r="K154" s="43"/>
      <c r="L154" s="44"/>
      <c r="M154" s="274"/>
      <c r="N154" s="275"/>
      <c r="O154" s="94"/>
      <c r="P154" s="94"/>
      <c r="Q154" s="94"/>
      <c r="R154" s="94"/>
      <c r="S154" s="94"/>
      <c r="T154" s="95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18" t="s">
        <v>152</v>
      </c>
      <c r="AU154" s="18" t="s">
        <v>8</v>
      </c>
    </row>
    <row r="155" spans="1:65" s="2" customFormat="1" ht="21.75" customHeight="1">
      <c r="A155" s="41"/>
      <c r="B155" s="42"/>
      <c r="C155" s="261" t="s">
        <v>235</v>
      </c>
      <c r="D155" s="261" t="s">
        <v>143</v>
      </c>
      <c r="E155" s="262" t="s">
        <v>439</v>
      </c>
      <c r="F155" s="263" t="s">
        <v>440</v>
      </c>
      <c r="G155" s="264" t="s">
        <v>181</v>
      </c>
      <c r="H155" s="265">
        <v>1</v>
      </c>
      <c r="I155" s="266"/>
      <c r="J155" s="265">
        <f>ROUND(I155*H155,0)</f>
        <v>0</v>
      </c>
      <c r="K155" s="263" t="s">
        <v>1</v>
      </c>
      <c r="L155" s="44"/>
      <c r="M155" s="267" t="s">
        <v>1</v>
      </c>
      <c r="N155" s="268" t="s">
        <v>47</v>
      </c>
      <c r="O155" s="94"/>
      <c r="P155" s="269">
        <f>O155*H155</f>
        <v>0</v>
      </c>
      <c r="Q155" s="269">
        <v>0</v>
      </c>
      <c r="R155" s="269">
        <f>Q155*H155</f>
        <v>0</v>
      </c>
      <c r="S155" s="269">
        <v>0</v>
      </c>
      <c r="T155" s="270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71" t="s">
        <v>147</v>
      </c>
      <c r="AT155" s="271" t="s">
        <v>143</v>
      </c>
      <c r="AU155" s="271" t="s">
        <v>8</v>
      </c>
      <c r="AY155" s="18" t="s">
        <v>141</v>
      </c>
      <c r="BE155" s="146">
        <f>IF(N155="základní",J155,0)</f>
        <v>0</v>
      </c>
      <c r="BF155" s="146">
        <f>IF(N155="snížená",J155,0)</f>
        <v>0</v>
      </c>
      <c r="BG155" s="146">
        <f>IF(N155="zákl. přenesená",J155,0)</f>
        <v>0</v>
      </c>
      <c r="BH155" s="146">
        <f>IF(N155="sníž. přenesená",J155,0)</f>
        <v>0</v>
      </c>
      <c r="BI155" s="146">
        <f>IF(N155="nulová",J155,0)</f>
        <v>0</v>
      </c>
      <c r="BJ155" s="18" t="s">
        <v>8</v>
      </c>
      <c r="BK155" s="146">
        <f>ROUND(I155*H155,0)</f>
        <v>0</v>
      </c>
      <c r="BL155" s="18" t="s">
        <v>147</v>
      </c>
      <c r="BM155" s="271" t="s">
        <v>441</v>
      </c>
    </row>
    <row r="156" spans="1:47" s="2" customFormat="1" ht="12">
      <c r="A156" s="41"/>
      <c r="B156" s="42"/>
      <c r="C156" s="43"/>
      <c r="D156" s="272" t="s">
        <v>149</v>
      </c>
      <c r="E156" s="43"/>
      <c r="F156" s="273" t="s">
        <v>440</v>
      </c>
      <c r="G156" s="43"/>
      <c r="H156" s="43"/>
      <c r="I156" s="162"/>
      <c r="J156" s="43"/>
      <c r="K156" s="43"/>
      <c r="L156" s="44"/>
      <c r="M156" s="274"/>
      <c r="N156" s="275"/>
      <c r="O156" s="94"/>
      <c r="P156" s="94"/>
      <c r="Q156" s="94"/>
      <c r="R156" s="94"/>
      <c r="S156" s="94"/>
      <c r="T156" s="95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18" t="s">
        <v>149</v>
      </c>
      <c r="AU156" s="18" t="s">
        <v>8</v>
      </c>
    </row>
    <row r="157" spans="1:65" s="2" customFormat="1" ht="21.75" customHeight="1">
      <c r="A157" s="41"/>
      <c r="B157" s="42"/>
      <c r="C157" s="261" t="s">
        <v>240</v>
      </c>
      <c r="D157" s="261" t="s">
        <v>143</v>
      </c>
      <c r="E157" s="262" t="s">
        <v>442</v>
      </c>
      <c r="F157" s="263" t="s">
        <v>443</v>
      </c>
      <c r="G157" s="264" t="s">
        <v>181</v>
      </c>
      <c r="H157" s="265">
        <v>1</v>
      </c>
      <c r="I157" s="266"/>
      <c r="J157" s="265">
        <f>ROUND(I157*H157,0)</f>
        <v>0</v>
      </c>
      <c r="K157" s="263" t="s">
        <v>1</v>
      </c>
      <c r="L157" s="44"/>
      <c r="M157" s="267" t="s">
        <v>1</v>
      </c>
      <c r="N157" s="268" t="s">
        <v>47</v>
      </c>
      <c r="O157" s="94"/>
      <c r="P157" s="269">
        <f>O157*H157</f>
        <v>0</v>
      </c>
      <c r="Q157" s="269">
        <v>0</v>
      </c>
      <c r="R157" s="269">
        <f>Q157*H157</f>
        <v>0</v>
      </c>
      <c r="S157" s="269">
        <v>0</v>
      </c>
      <c r="T157" s="270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71" t="s">
        <v>147</v>
      </c>
      <c r="AT157" s="271" t="s">
        <v>143</v>
      </c>
      <c r="AU157" s="271" t="s">
        <v>8</v>
      </c>
      <c r="AY157" s="18" t="s">
        <v>141</v>
      </c>
      <c r="BE157" s="146">
        <f>IF(N157="základní",J157,0)</f>
        <v>0</v>
      </c>
      <c r="BF157" s="146">
        <f>IF(N157="snížená",J157,0)</f>
        <v>0</v>
      </c>
      <c r="BG157" s="146">
        <f>IF(N157="zákl. přenesená",J157,0)</f>
        <v>0</v>
      </c>
      <c r="BH157" s="146">
        <f>IF(N157="sníž. přenesená",J157,0)</f>
        <v>0</v>
      </c>
      <c r="BI157" s="146">
        <f>IF(N157="nulová",J157,0)</f>
        <v>0</v>
      </c>
      <c r="BJ157" s="18" t="s">
        <v>8</v>
      </c>
      <c r="BK157" s="146">
        <f>ROUND(I157*H157,0)</f>
        <v>0</v>
      </c>
      <c r="BL157" s="18" t="s">
        <v>147</v>
      </c>
      <c r="BM157" s="271" t="s">
        <v>444</v>
      </c>
    </row>
    <row r="158" spans="1:47" s="2" customFormat="1" ht="12">
      <c r="A158" s="41"/>
      <c r="B158" s="42"/>
      <c r="C158" s="43"/>
      <c r="D158" s="272" t="s">
        <v>149</v>
      </c>
      <c r="E158" s="43"/>
      <c r="F158" s="273" t="s">
        <v>443</v>
      </c>
      <c r="G158" s="43"/>
      <c r="H158" s="43"/>
      <c r="I158" s="162"/>
      <c r="J158" s="43"/>
      <c r="K158" s="43"/>
      <c r="L158" s="44"/>
      <c r="M158" s="274"/>
      <c r="N158" s="275"/>
      <c r="O158" s="94"/>
      <c r="P158" s="94"/>
      <c r="Q158" s="94"/>
      <c r="R158" s="94"/>
      <c r="S158" s="94"/>
      <c r="T158" s="95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18" t="s">
        <v>149</v>
      </c>
      <c r="AU158" s="18" t="s">
        <v>8</v>
      </c>
    </row>
    <row r="159" spans="1:65" s="2" customFormat="1" ht="16.5" customHeight="1">
      <c r="A159" s="41"/>
      <c r="B159" s="42"/>
      <c r="C159" s="261" t="s">
        <v>246</v>
      </c>
      <c r="D159" s="261" t="s">
        <v>143</v>
      </c>
      <c r="E159" s="262" t="s">
        <v>445</v>
      </c>
      <c r="F159" s="263" t="s">
        <v>446</v>
      </c>
      <c r="G159" s="264" t="s">
        <v>357</v>
      </c>
      <c r="H159" s="265">
        <v>1</v>
      </c>
      <c r="I159" s="266"/>
      <c r="J159" s="265">
        <f>ROUND(I159*H159,0)</f>
        <v>0</v>
      </c>
      <c r="K159" s="263" t="s">
        <v>1</v>
      </c>
      <c r="L159" s="44"/>
      <c r="M159" s="267" t="s">
        <v>1</v>
      </c>
      <c r="N159" s="268" t="s">
        <v>47</v>
      </c>
      <c r="O159" s="94"/>
      <c r="P159" s="269">
        <f>O159*H159</f>
        <v>0</v>
      </c>
      <c r="Q159" s="269">
        <v>0</v>
      </c>
      <c r="R159" s="269">
        <f>Q159*H159</f>
        <v>0</v>
      </c>
      <c r="S159" s="269">
        <v>0</v>
      </c>
      <c r="T159" s="27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71" t="s">
        <v>147</v>
      </c>
      <c r="AT159" s="271" t="s">
        <v>143</v>
      </c>
      <c r="AU159" s="271" t="s">
        <v>8</v>
      </c>
      <c r="AY159" s="18" t="s">
        <v>141</v>
      </c>
      <c r="BE159" s="146">
        <f>IF(N159="základní",J159,0)</f>
        <v>0</v>
      </c>
      <c r="BF159" s="146">
        <f>IF(N159="snížená",J159,0)</f>
        <v>0</v>
      </c>
      <c r="BG159" s="146">
        <f>IF(N159="zákl. přenesená",J159,0)</f>
        <v>0</v>
      </c>
      <c r="BH159" s="146">
        <f>IF(N159="sníž. přenesená",J159,0)</f>
        <v>0</v>
      </c>
      <c r="BI159" s="146">
        <f>IF(N159="nulová",J159,0)</f>
        <v>0</v>
      </c>
      <c r="BJ159" s="18" t="s">
        <v>8</v>
      </c>
      <c r="BK159" s="146">
        <f>ROUND(I159*H159,0)</f>
        <v>0</v>
      </c>
      <c r="BL159" s="18" t="s">
        <v>147</v>
      </c>
      <c r="BM159" s="271" t="s">
        <v>447</v>
      </c>
    </row>
    <row r="160" spans="1:47" s="2" customFormat="1" ht="12">
      <c r="A160" s="41"/>
      <c r="B160" s="42"/>
      <c r="C160" s="43"/>
      <c r="D160" s="272" t="s">
        <v>149</v>
      </c>
      <c r="E160" s="43"/>
      <c r="F160" s="273" t="s">
        <v>446</v>
      </c>
      <c r="G160" s="43"/>
      <c r="H160" s="43"/>
      <c r="I160" s="162"/>
      <c r="J160" s="43"/>
      <c r="K160" s="43"/>
      <c r="L160" s="44"/>
      <c r="M160" s="274"/>
      <c r="N160" s="275"/>
      <c r="O160" s="94"/>
      <c r="P160" s="94"/>
      <c r="Q160" s="94"/>
      <c r="R160" s="94"/>
      <c r="S160" s="94"/>
      <c r="T160" s="95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18" t="s">
        <v>149</v>
      </c>
      <c r="AU160" s="18" t="s">
        <v>8</v>
      </c>
    </row>
    <row r="161" spans="1:65" s="2" customFormat="1" ht="16.5" customHeight="1">
      <c r="A161" s="41"/>
      <c r="B161" s="42"/>
      <c r="C161" s="261" t="s">
        <v>251</v>
      </c>
      <c r="D161" s="261" t="s">
        <v>143</v>
      </c>
      <c r="E161" s="262" t="s">
        <v>448</v>
      </c>
      <c r="F161" s="263" t="s">
        <v>449</v>
      </c>
      <c r="G161" s="264" t="s">
        <v>181</v>
      </c>
      <c r="H161" s="265">
        <v>1</v>
      </c>
      <c r="I161" s="266"/>
      <c r="J161" s="265">
        <f>ROUND(I161*H161,0)</f>
        <v>0</v>
      </c>
      <c r="K161" s="263" t="s">
        <v>1</v>
      </c>
      <c r="L161" s="44"/>
      <c r="M161" s="267" t="s">
        <v>1</v>
      </c>
      <c r="N161" s="268" t="s">
        <v>47</v>
      </c>
      <c r="O161" s="94"/>
      <c r="P161" s="269">
        <f>O161*H161</f>
        <v>0</v>
      </c>
      <c r="Q161" s="269">
        <v>0</v>
      </c>
      <c r="R161" s="269">
        <f>Q161*H161</f>
        <v>0</v>
      </c>
      <c r="S161" s="269">
        <v>0</v>
      </c>
      <c r="T161" s="270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71" t="s">
        <v>147</v>
      </c>
      <c r="AT161" s="271" t="s">
        <v>143</v>
      </c>
      <c r="AU161" s="271" t="s">
        <v>8</v>
      </c>
      <c r="AY161" s="18" t="s">
        <v>141</v>
      </c>
      <c r="BE161" s="146">
        <f>IF(N161="základní",J161,0)</f>
        <v>0</v>
      </c>
      <c r="BF161" s="146">
        <f>IF(N161="snížená",J161,0)</f>
        <v>0</v>
      </c>
      <c r="BG161" s="146">
        <f>IF(N161="zákl. přenesená",J161,0)</f>
        <v>0</v>
      </c>
      <c r="BH161" s="146">
        <f>IF(N161="sníž. přenesená",J161,0)</f>
        <v>0</v>
      </c>
      <c r="BI161" s="146">
        <f>IF(N161="nulová",J161,0)</f>
        <v>0</v>
      </c>
      <c r="BJ161" s="18" t="s">
        <v>8</v>
      </c>
      <c r="BK161" s="146">
        <f>ROUND(I161*H161,0)</f>
        <v>0</v>
      </c>
      <c r="BL161" s="18" t="s">
        <v>147</v>
      </c>
      <c r="BM161" s="271" t="s">
        <v>450</v>
      </c>
    </row>
    <row r="162" spans="1:47" s="2" customFormat="1" ht="12">
      <c r="A162" s="41"/>
      <c r="B162" s="42"/>
      <c r="C162" s="43"/>
      <c r="D162" s="272" t="s">
        <v>149</v>
      </c>
      <c r="E162" s="43"/>
      <c r="F162" s="273" t="s">
        <v>449</v>
      </c>
      <c r="G162" s="43"/>
      <c r="H162" s="43"/>
      <c r="I162" s="162"/>
      <c r="J162" s="43"/>
      <c r="K162" s="43"/>
      <c r="L162" s="44"/>
      <c r="M162" s="274"/>
      <c r="N162" s="275"/>
      <c r="O162" s="94"/>
      <c r="P162" s="94"/>
      <c r="Q162" s="94"/>
      <c r="R162" s="94"/>
      <c r="S162" s="94"/>
      <c r="T162" s="95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18" t="s">
        <v>149</v>
      </c>
      <c r="AU162" s="18" t="s">
        <v>8</v>
      </c>
    </row>
    <row r="163" spans="1:65" s="2" customFormat="1" ht="21.75" customHeight="1">
      <c r="A163" s="41"/>
      <c r="B163" s="42"/>
      <c r="C163" s="261" t="s">
        <v>9</v>
      </c>
      <c r="D163" s="261" t="s">
        <v>143</v>
      </c>
      <c r="E163" s="262" t="s">
        <v>451</v>
      </c>
      <c r="F163" s="263" t="s">
        <v>452</v>
      </c>
      <c r="G163" s="264" t="s">
        <v>181</v>
      </c>
      <c r="H163" s="265">
        <v>1</v>
      </c>
      <c r="I163" s="266"/>
      <c r="J163" s="265">
        <f>ROUND(I163*H163,0)</f>
        <v>0</v>
      </c>
      <c r="K163" s="263" t="s">
        <v>1</v>
      </c>
      <c r="L163" s="44"/>
      <c r="M163" s="267" t="s">
        <v>1</v>
      </c>
      <c r="N163" s="268" t="s">
        <v>47</v>
      </c>
      <c r="O163" s="94"/>
      <c r="P163" s="269">
        <f>O163*H163</f>
        <v>0</v>
      </c>
      <c r="Q163" s="269">
        <v>0</v>
      </c>
      <c r="R163" s="269">
        <f>Q163*H163</f>
        <v>0</v>
      </c>
      <c r="S163" s="269">
        <v>0</v>
      </c>
      <c r="T163" s="27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71" t="s">
        <v>453</v>
      </c>
      <c r="AT163" s="271" t="s">
        <v>143</v>
      </c>
      <c r="AU163" s="271" t="s">
        <v>8</v>
      </c>
      <c r="AY163" s="18" t="s">
        <v>141</v>
      </c>
      <c r="BE163" s="146">
        <f>IF(N163="základní",J163,0)</f>
        <v>0</v>
      </c>
      <c r="BF163" s="146">
        <f>IF(N163="snížená",J163,0)</f>
        <v>0</v>
      </c>
      <c r="BG163" s="146">
        <f>IF(N163="zákl. přenesená",J163,0)</f>
        <v>0</v>
      </c>
      <c r="BH163" s="146">
        <f>IF(N163="sníž. přenesená",J163,0)</f>
        <v>0</v>
      </c>
      <c r="BI163" s="146">
        <f>IF(N163="nulová",J163,0)</f>
        <v>0</v>
      </c>
      <c r="BJ163" s="18" t="s">
        <v>8</v>
      </c>
      <c r="BK163" s="146">
        <f>ROUND(I163*H163,0)</f>
        <v>0</v>
      </c>
      <c r="BL163" s="18" t="s">
        <v>453</v>
      </c>
      <c r="BM163" s="271" t="s">
        <v>454</v>
      </c>
    </row>
    <row r="164" spans="1:47" s="2" customFormat="1" ht="12">
      <c r="A164" s="41"/>
      <c r="B164" s="42"/>
      <c r="C164" s="43"/>
      <c r="D164" s="272" t="s">
        <v>149</v>
      </c>
      <c r="E164" s="43"/>
      <c r="F164" s="273" t="s">
        <v>452</v>
      </c>
      <c r="G164" s="43"/>
      <c r="H164" s="43"/>
      <c r="I164" s="162"/>
      <c r="J164" s="43"/>
      <c r="K164" s="43"/>
      <c r="L164" s="44"/>
      <c r="M164" s="274"/>
      <c r="N164" s="275"/>
      <c r="O164" s="94"/>
      <c r="P164" s="94"/>
      <c r="Q164" s="94"/>
      <c r="R164" s="94"/>
      <c r="S164" s="94"/>
      <c r="T164" s="95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18" t="s">
        <v>149</v>
      </c>
      <c r="AU164" s="18" t="s">
        <v>8</v>
      </c>
    </row>
    <row r="165" spans="1:47" s="2" customFormat="1" ht="12">
      <c r="A165" s="41"/>
      <c r="B165" s="42"/>
      <c r="C165" s="43"/>
      <c r="D165" s="272" t="s">
        <v>152</v>
      </c>
      <c r="E165" s="43"/>
      <c r="F165" s="276" t="s">
        <v>455</v>
      </c>
      <c r="G165" s="43"/>
      <c r="H165" s="43"/>
      <c r="I165" s="162"/>
      <c r="J165" s="43"/>
      <c r="K165" s="43"/>
      <c r="L165" s="44"/>
      <c r="M165" s="274"/>
      <c r="N165" s="275"/>
      <c r="O165" s="94"/>
      <c r="P165" s="94"/>
      <c r="Q165" s="94"/>
      <c r="R165" s="94"/>
      <c r="S165" s="94"/>
      <c r="T165" s="95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18" t="s">
        <v>152</v>
      </c>
      <c r="AU165" s="18" t="s">
        <v>8</v>
      </c>
    </row>
    <row r="166" spans="1:65" s="2" customFormat="1" ht="16.5" customHeight="1">
      <c r="A166" s="41"/>
      <c r="B166" s="42"/>
      <c r="C166" s="261" t="s">
        <v>266</v>
      </c>
      <c r="D166" s="261" t="s">
        <v>143</v>
      </c>
      <c r="E166" s="262" t="s">
        <v>456</v>
      </c>
      <c r="F166" s="263" t="s">
        <v>457</v>
      </c>
      <c r="G166" s="264" t="s">
        <v>181</v>
      </c>
      <c r="H166" s="265">
        <v>1</v>
      </c>
      <c r="I166" s="266"/>
      <c r="J166" s="265">
        <f>ROUND(I166*H166,0)</f>
        <v>0</v>
      </c>
      <c r="K166" s="263" t="s">
        <v>1</v>
      </c>
      <c r="L166" s="44"/>
      <c r="M166" s="267" t="s">
        <v>1</v>
      </c>
      <c r="N166" s="268" t="s">
        <v>47</v>
      </c>
      <c r="O166" s="94"/>
      <c r="P166" s="269">
        <f>O166*H166</f>
        <v>0</v>
      </c>
      <c r="Q166" s="269">
        <v>0</v>
      </c>
      <c r="R166" s="269">
        <f>Q166*H166</f>
        <v>0</v>
      </c>
      <c r="S166" s="269">
        <v>0</v>
      </c>
      <c r="T166" s="270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71" t="s">
        <v>453</v>
      </c>
      <c r="AT166" s="271" t="s">
        <v>143</v>
      </c>
      <c r="AU166" s="271" t="s">
        <v>8</v>
      </c>
      <c r="AY166" s="18" t="s">
        <v>141</v>
      </c>
      <c r="BE166" s="146">
        <f>IF(N166="základní",J166,0)</f>
        <v>0</v>
      </c>
      <c r="BF166" s="146">
        <f>IF(N166="snížená",J166,0)</f>
        <v>0</v>
      </c>
      <c r="BG166" s="146">
        <f>IF(N166="zákl. přenesená",J166,0)</f>
        <v>0</v>
      </c>
      <c r="BH166" s="146">
        <f>IF(N166="sníž. přenesená",J166,0)</f>
        <v>0</v>
      </c>
      <c r="BI166" s="146">
        <f>IF(N166="nulová",J166,0)</f>
        <v>0</v>
      </c>
      <c r="BJ166" s="18" t="s">
        <v>8</v>
      </c>
      <c r="BK166" s="146">
        <f>ROUND(I166*H166,0)</f>
        <v>0</v>
      </c>
      <c r="BL166" s="18" t="s">
        <v>453</v>
      </c>
      <c r="BM166" s="271" t="s">
        <v>458</v>
      </c>
    </row>
    <row r="167" spans="1:47" s="2" customFormat="1" ht="12">
      <c r="A167" s="41"/>
      <c r="B167" s="42"/>
      <c r="C167" s="43"/>
      <c r="D167" s="272" t="s">
        <v>149</v>
      </c>
      <c r="E167" s="43"/>
      <c r="F167" s="273" t="s">
        <v>457</v>
      </c>
      <c r="G167" s="43"/>
      <c r="H167" s="43"/>
      <c r="I167" s="162"/>
      <c r="J167" s="43"/>
      <c r="K167" s="43"/>
      <c r="L167" s="44"/>
      <c r="M167" s="274"/>
      <c r="N167" s="275"/>
      <c r="O167" s="94"/>
      <c r="P167" s="94"/>
      <c r="Q167" s="94"/>
      <c r="R167" s="94"/>
      <c r="S167" s="94"/>
      <c r="T167" s="95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18" t="s">
        <v>149</v>
      </c>
      <c r="AU167" s="18" t="s">
        <v>8</v>
      </c>
    </row>
    <row r="168" spans="1:47" s="2" customFormat="1" ht="12">
      <c r="A168" s="41"/>
      <c r="B168" s="42"/>
      <c r="C168" s="43"/>
      <c r="D168" s="272" t="s">
        <v>152</v>
      </c>
      <c r="E168" s="43"/>
      <c r="F168" s="276" t="s">
        <v>459</v>
      </c>
      <c r="G168" s="43"/>
      <c r="H168" s="43"/>
      <c r="I168" s="162"/>
      <c r="J168" s="43"/>
      <c r="K168" s="43"/>
      <c r="L168" s="44"/>
      <c r="M168" s="332"/>
      <c r="N168" s="333"/>
      <c r="O168" s="334"/>
      <c r="P168" s="334"/>
      <c r="Q168" s="334"/>
      <c r="R168" s="334"/>
      <c r="S168" s="334"/>
      <c r="T168" s="335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18" t="s">
        <v>152</v>
      </c>
      <c r="AU168" s="18" t="s">
        <v>8</v>
      </c>
    </row>
    <row r="169" spans="1:31" s="2" customFormat="1" ht="6.95" customHeight="1">
      <c r="A169" s="41"/>
      <c r="B169" s="69"/>
      <c r="C169" s="70"/>
      <c r="D169" s="70"/>
      <c r="E169" s="70"/>
      <c r="F169" s="70"/>
      <c r="G169" s="70"/>
      <c r="H169" s="70"/>
      <c r="I169" s="203"/>
      <c r="J169" s="70"/>
      <c r="K169" s="70"/>
      <c r="L169" s="44"/>
      <c r="M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</row>
  </sheetData>
  <sheetProtection password="CC35" sheet="1" objects="1" scenarios="1" formatColumns="0" formatRows="0" autoFilter="0"/>
  <autoFilter ref="C127:K168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Gric</dc:creator>
  <cp:keywords/>
  <dc:description/>
  <cp:lastModifiedBy>Jaroslav Gric</cp:lastModifiedBy>
  <dcterms:created xsi:type="dcterms:W3CDTF">2020-07-21T04:25:44Z</dcterms:created>
  <dcterms:modified xsi:type="dcterms:W3CDTF">2020-07-21T04:25:51Z</dcterms:modified>
  <cp:category/>
  <cp:version/>
  <cp:contentType/>
  <cp:contentStatus/>
</cp:coreProperties>
</file>