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MMB_Nova_radnice_chodnicek\Rozpocet\"/>
    </mc:Choice>
  </mc:AlternateContent>
  <xr:revisionPtr revIDLastSave="0" documentId="13_ncr:1_{A81BEB57-8C3B-495F-A0A1-55C16672D984}" xr6:coauthVersionLast="47" xr6:coauthVersionMax="47" xr10:uidLastSave="{00000000-0000-0000-0000-000000000000}"/>
  <workbookProtection workbookAlgorithmName="SHA-512" workbookHashValue="BweL2a4rMhLHRgfwCNcxd6a76aboM/MmUjHf7YISRSmOFBHUwrdvJ4BbuWmWTPA2TjwCmF0A/GHlo8ZybOFA8Q==" workbookSaltValue="iZvqNUcDdARjFt08Wt0I5w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201 Naklady" sheetId="12" r:id="rId4"/>
    <sheet name="01 1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'01 101 Pol'!$1:$7</definedName>
    <definedName name="_xlnm.Print_Titles" localSheetId="3">'02 201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'01 101 Pol'!$A$1:$X$86</definedName>
    <definedName name="_xlnm.Print_Area" localSheetId="3">'02 201 Naklady'!$A$1:$X$23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M12" i="12" l="1"/>
  <c r="G13" i="12"/>
  <c r="M16" i="12"/>
  <c r="M20" i="12"/>
  <c r="BA45" i="13"/>
  <c r="G8" i="13"/>
  <c r="I9" i="13"/>
  <c r="K9" i="13"/>
  <c r="M9" i="13"/>
  <c r="O9" i="13"/>
  <c r="Q9" i="13"/>
  <c r="V9" i="13"/>
  <c r="M13" i="13"/>
  <c r="I13" i="13"/>
  <c r="K13" i="13"/>
  <c r="O13" i="13"/>
  <c r="Q13" i="13"/>
  <c r="V13" i="13"/>
  <c r="M17" i="13"/>
  <c r="I17" i="13"/>
  <c r="K17" i="13"/>
  <c r="O17" i="13"/>
  <c r="Q17" i="13"/>
  <c r="V17" i="13"/>
  <c r="I21" i="13"/>
  <c r="K21" i="13"/>
  <c r="M21" i="13"/>
  <c r="O21" i="13"/>
  <c r="Q21" i="13"/>
  <c r="V21" i="13"/>
  <c r="V8" i="13" s="1"/>
  <c r="I25" i="13"/>
  <c r="K25" i="13"/>
  <c r="M25" i="13"/>
  <c r="O25" i="13"/>
  <c r="Q25" i="13"/>
  <c r="V25" i="13"/>
  <c r="M28" i="13"/>
  <c r="I28" i="13"/>
  <c r="K28" i="13"/>
  <c r="O28" i="13"/>
  <c r="Q28" i="13"/>
  <c r="V28" i="13"/>
  <c r="G31" i="13"/>
  <c r="I53" i="1" s="1"/>
  <c r="I32" i="13"/>
  <c r="I31" i="13" s="1"/>
  <c r="K32" i="13"/>
  <c r="O32" i="13"/>
  <c r="Q32" i="13"/>
  <c r="Q31" i="13" s="1"/>
  <c r="V32" i="13"/>
  <c r="V31" i="13" s="1"/>
  <c r="I34" i="13"/>
  <c r="K34" i="13"/>
  <c r="M34" i="13"/>
  <c r="O34" i="13"/>
  <c r="Q34" i="13"/>
  <c r="V34" i="13"/>
  <c r="I38" i="13"/>
  <c r="K38" i="13"/>
  <c r="K37" i="13" s="1"/>
  <c r="M38" i="13"/>
  <c r="O38" i="13"/>
  <c r="Q38" i="13"/>
  <c r="V38" i="13"/>
  <c r="I41" i="13"/>
  <c r="K41" i="13"/>
  <c r="M41" i="13"/>
  <c r="O41" i="13"/>
  <c r="Q41" i="13"/>
  <c r="V41" i="13"/>
  <c r="M44" i="13"/>
  <c r="I44" i="13"/>
  <c r="K44" i="13"/>
  <c r="O44" i="13"/>
  <c r="Q44" i="13"/>
  <c r="V44" i="13"/>
  <c r="M47" i="13"/>
  <c r="I47" i="13"/>
  <c r="K47" i="13"/>
  <c r="O47" i="13"/>
  <c r="Q47" i="13"/>
  <c r="V47" i="13"/>
  <c r="M50" i="13"/>
  <c r="I50" i="13"/>
  <c r="K50" i="13"/>
  <c r="O50" i="13"/>
  <c r="Q50" i="13"/>
  <c r="V50" i="13"/>
  <c r="M52" i="13"/>
  <c r="I52" i="13"/>
  <c r="K52" i="13"/>
  <c r="O52" i="13"/>
  <c r="Q52" i="13"/>
  <c r="V52" i="13"/>
  <c r="G54" i="13"/>
  <c r="I55" i="1" s="1"/>
  <c r="M55" i="13"/>
  <c r="I55" i="13"/>
  <c r="I54" i="13" s="1"/>
  <c r="K55" i="13"/>
  <c r="K54" i="13" s="1"/>
  <c r="O55" i="13"/>
  <c r="Q55" i="13"/>
  <c r="Q54" i="13" s="1"/>
  <c r="V55" i="13"/>
  <c r="V54" i="13" s="1"/>
  <c r="I57" i="13"/>
  <c r="K57" i="13"/>
  <c r="M57" i="13"/>
  <c r="O57" i="13"/>
  <c r="Q57" i="13"/>
  <c r="V57" i="13"/>
  <c r="M59" i="13"/>
  <c r="I59" i="13"/>
  <c r="K59" i="13"/>
  <c r="O59" i="13"/>
  <c r="Q59" i="13"/>
  <c r="V59" i="13"/>
  <c r="Q61" i="13"/>
  <c r="I62" i="13"/>
  <c r="K62" i="13"/>
  <c r="K61" i="13" s="1"/>
  <c r="O62" i="13"/>
  <c r="O61" i="13" s="1"/>
  <c r="Q62" i="13"/>
  <c r="V62" i="13"/>
  <c r="M65" i="13"/>
  <c r="I65" i="13"/>
  <c r="K65" i="13"/>
  <c r="O65" i="13"/>
  <c r="Q65" i="13"/>
  <c r="V65" i="13"/>
  <c r="V67" i="13"/>
  <c r="M68" i="13"/>
  <c r="M67" i="13" s="1"/>
  <c r="I68" i="13"/>
  <c r="I67" i="13" s="1"/>
  <c r="K68" i="13"/>
  <c r="K67" i="13" s="1"/>
  <c r="O68" i="13"/>
  <c r="O67" i="13" s="1"/>
  <c r="Q68" i="13"/>
  <c r="Q67" i="13" s="1"/>
  <c r="V68" i="13"/>
  <c r="M71" i="13"/>
  <c r="I71" i="13"/>
  <c r="I70" i="13" s="1"/>
  <c r="K71" i="13"/>
  <c r="O71" i="13"/>
  <c r="Q71" i="13"/>
  <c r="V71" i="13"/>
  <c r="M73" i="13"/>
  <c r="I73" i="13"/>
  <c r="K73" i="13"/>
  <c r="O73" i="13"/>
  <c r="Q73" i="13"/>
  <c r="V73" i="13"/>
  <c r="I75" i="13"/>
  <c r="K75" i="13"/>
  <c r="K70" i="13" s="1"/>
  <c r="M75" i="13"/>
  <c r="O75" i="13"/>
  <c r="Q75" i="13"/>
  <c r="V75" i="13"/>
  <c r="I77" i="13"/>
  <c r="K77" i="13"/>
  <c r="O77" i="13"/>
  <c r="Q77" i="13"/>
  <c r="V77" i="13"/>
  <c r="Q79" i="13"/>
  <c r="M80" i="13"/>
  <c r="I80" i="13"/>
  <c r="I79" i="13" s="1"/>
  <c r="K80" i="13"/>
  <c r="K79" i="13" s="1"/>
  <c r="O80" i="13"/>
  <c r="Q80" i="13"/>
  <c r="V80" i="13"/>
  <c r="V79" i="13" s="1"/>
  <c r="M82" i="13"/>
  <c r="I82" i="13"/>
  <c r="K82" i="13"/>
  <c r="O82" i="13"/>
  <c r="Q82" i="13"/>
  <c r="V82" i="13"/>
  <c r="AE85" i="13"/>
  <c r="F43" i="1" s="1"/>
  <c r="I9" i="12"/>
  <c r="K9" i="12"/>
  <c r="O9" i="12"/>
  <c r="Q9" i="12"/>
  <c r="V9" i="12"/>
  <c r="V8" i="12" s="1"/>
  <c r="M10" i="12"/>
  <c r="I10" i="12"/>
  <c r="K10" i="12"/>
  <c r="O10" i="12"/>
  <c r="Q10" i="12"/>
  <c r="V10" i="12"/>
  <c r="I11" i="12"/>
  <c r="K11" i="12"/>
  <c r="M11" i="12"/>
  <c r="O11" i="12"/>
  <c r="Q11" i="12"/>
  <c r="V11" i="12"/>
  <c r="I12" i="12"/>
  <c r="K12" i="12"/>
  <c r="O12" i="12"/>
  <c r="Q12" i="12"/>
  <c r="V12" i="12"/>
  <c r="M14" i="12"/>
  <c r="I14" i="12"/>
  <c r="K14" i="12"/>
  <c r="O14" i="12"/>
  <c r="Q14" i="12"/>
  <c r="V14" i="12"/>
  <c r="M15" i="12"/>
  <c r="I15" i="12"/>
  <c r="K15" i="12"/>
  <c r="O15" i="12"/>
  <c r="Q15" i="12"/>
  <c r="V15" i="12"/>
  <c r="I16" i="12"/>
  <c r="K16" i="12"/>
  <c r="O16" i="12"/>
  <c r="Q16" i="12"/>
  <c r="V16" i="12"/>
  <c r="M17" i="12"/>
  <c r="I17" i="12"/>
  <c r="K17" i="12"/>
  <c r="O17" i="12"/>
  <c r="Q17" i="12"/>
  <c r="V17" i="12"/>
  <c r="M18" i="12"/>
  <c r="I18" i="12"/>
  <c r="K18" i="12"/>
  <c r="O18" i="12"/>
  <c r="Q18" i="12"/>
  <c r="V18" i="12"/>
  <c r="M19" i="12"/>
  <c r="I19" i="12"/>
  <c r="K19" i="12"/>
  <c r="O19" i="12"/>
  <c r="Q19" i="12"/>
  <c r="V19" i="12"/>
  <c r="I20" i="12"/>
  <c r="K20" i="12"/>
  <c r="O20" i="12"/>
  <c r="Q20" i="12"/>
  <c r="V20" i="12"/>
  <c r="AE22" i="12"/>
  <c r="F40" i="1" s="1"/>
  <c r="I18" i="1"/>
  <c r="H42" i="1"/>
  <c r="M54" i="13" l="1"/>
  <c r="O8" i="13"/>
  <c r="F39" i="1"/>
  <c r="F45" i="1" s="1"/>
  <c r="G23" i="1" s="1"/>
  <c r="A23" i="1" s="1"/>
  <c r="A24" i="1" s="1"/>
  <c r="G24" i="1" s="1"/>
  <c r="F41" i="1"/>
  <c r="F44" i="1"/>
  <c r="K8" i="12"/>
  <c r="O13" i="12"/>
  <c r="I8" i="12"/>
  <c r="G79" i="13"/>
  <c r="I59" i="1" s="1"/>
  <c r="V37" i="13"/>
  <c r="V13" i="12"/>
  <c r="K13" i="12"/>
  <c r="Q8" i="12"/>
  <c r="G8" i="12"/>
  <c r="M79" i="13"/>
  <c r="V70" i="13"/>
  <c r="V61" i="13"/>
  <c r="I61" i="13"/>
  <c r="O54" i="13"/>
  <c r="Q37" i="13"/>
  <c r="O31" i="13"/>
  <c r="K8" i="13"/>
  <c r="I52" i="1"/>
  <c r="O70" i="13"/>
  <c r="AF22" i="12"/>
  <c r="Q13" i="12"/>
  <c r="I13" i="12"/>
  <c r="O8" i="12"/>
  <c r="O79" i="13"/>
  <c r="G70" i="13"/>
  <c r="I58" i="1" s="1"/>
  <c r="Q70" i="13"/>
  <c r="G67" i="13"/>
  <c r="I57" i="1" s="1"/>
  <c r="G61" i="13"/>
  <c r="I56" i="1" s="1"/>
  <c r="I37" i="13"/>
  <c r="O37" i="13"/>
  <c r="K31" i="13"/>
  <c r="Q8" i="13"/>
  <c r="I8" i="13"/>
  <c r="M37" i="13"/>
  <c r="M8" i="13"/>
  <c r="G37" i="13"/>
  <c r="I54" i="1" s="1"/>
  <c r="AF85" i="13"/>
  <c r="M77" i="13"/>
  <c r="M70" i="13" s="1"/>
  <c r="M62" i="13"/>
  <c r="M61" i="13" s="1"/>
  <c r="M32" i="13"/>
  <c r="M31" i="13" s="1"/>
  <c r="M13" i="12"/>
  <c r="I61" i="1"/>
  <c r="I20" i="1" s="1"/>
  <c r="M9" i="12"/>
  <c r="M8" i="12" s="1"/>
  <c r="J28" i="1"/>
  <c r="J26" i="1"/>
  <c r="G38" i="1"/>
  <c r="F38" i="1"/>
  <c r="J23" i="1"/>
  <c r="J24" i="1"/>
  <c r="J25" i="1"/>
  <c r="J27" i="1"/>
  <c r="E24" i="1"/>
  <c r="E26" i="1"/>
  <c r="I17" i="1" l="1"/>
  <c r="G22" i="12"/>
  <c r="I60" i="1"/>
  <c r="I19" i="1" s="1"/>
  <c r="G40" i="1"/>
  <c r="H40" i="1" s="1"/>
  <c r="I40" i="1" s="1"/>
  <c r="G41" i="1"/>
  <c r="H41" i="1" s="1"/>
  <c r="I41" i="1" s="1"/>
  <c r="G39" i="1"/>
  <c r="G85" i="13"/>
  <c r="G43" i="1"/>
  <c r="H43" i="1" s="1"/>
  <c r="I43" i="1" s="1"/>
  <c r="G44" i="1"/>
  <c r="H44" i="1" s="1"/>
  <c r="I44" i="1" s="1"/>
  <c r="I16" i="1"/>
  <c r="I21" i="1" l="1"/>
  <c r="H39" i="1"/>
  <c r="H45" i="1" s="1"/>
  <c r="G45" i="1"/>
  <c r="I62" i="1"/>
  <c r="I39" i="1" l="1"/>
  <c r="I45" i="1" s="1"/>
  <c r="J39" i="1" s="1"/>
  <c r="J45" i="1" s="1"/>
  <c r="G25" i="1"/>
  <c r="G28" i="1"/>
  <c r="J54" i="1"/>
  <c r="J61" i="1"/>
  <c r="J58" i="1"/>
  <c r="J57" i="1"/>
  <c r="J53" i="1"/>
  <c r="J52" i="1"/>
  <c r="J59" i="1"/>
  <c r="J60" i="1"/>
  <c r="J55" i="1"/>
  <c r="J56" i="1"/>
  <c r="J41" i="1" l="1"/>
  <c r="J40" i="1"/>
  <c r="J43" i="1"/>
  <c r="J44" i="1"/>
  <c r="A25" i="1"/>
  <c r="A26" i="1" s="1"/>
  <c r="G26" i="1" s="1"/>
  <c r="A27" i="1" s="1"/>
  <c r="A29" i="1" s="1"/>
  <c r="G29" i="1" s="1"/>
  <c r="G27" i="1" s="1"/>
  <c r="J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<sst xmlns="http://schemas.openxmlformats.org/spreadsheetml/2006/main" count="602" uniqueCount="246">
  <si>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</si>
  <si>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</si>
  <si>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</si>
  <si>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</si>
  <si>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</si>
  <si>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</si>
  <si>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</si>
  <si>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</si>
  <si>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</si>
  <si>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</si>
  <si>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</si>
  <si>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</si>
  <si>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</si>
  <si>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</si>
  <si>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</si>
  <si>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</si>
  <si>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</si>
  <si>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</si>
  <si>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</si>
  <si>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</si>
  <si>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</si>
  <si>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</si>
  <si>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</si>
  <si>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</si>
  <si>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</si>
  <si>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</si>
  <si>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</si>
  <si>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</si>
  <si>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</si>
  <si>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</si>
  <si>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</si>
  <si>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</si>
  <si>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</si>
  <si>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</si>
  <si>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</si>
  <si>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</si>
  <si>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</si>
  <si>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</si>
  <si>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</si>
  <si>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</si>
  <si>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</si>
  <si>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</si>
  <si>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</si>
  <si>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MZ21-02</t>
  </si>
  <si>
    <t>Nová radnice Brno</t>
  </si>
  <si>
    <t>Stavba</t>
  </si>
  <si>
    <t>Ostatní a vedlejší náklady</t>
  </si>
  <si>
    <t>201</t>
  </si>
  <si>
    <t>ON a VRN</t>
  </si>
  <si>
    <t>Stavební objekt</t>
  </si>
  <si>
    <t>01</t>
  </si>
  <si>
    <t>Oprava pochozího chodníku v zadní části objektu  Nové radnice v Brně</t>
  </si>
  <si>
    <t>101</t>
  </si>
  <si>
    <t>Stavební část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</si>
  <si>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</si>
  <si>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</si>
  <si>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</si>
  <si>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</si>
  <si>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</si>
  <si>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</si>
  <si>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</si>
  <si>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</si>
  <si>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</si>
  <si>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</si>
  <si>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</si>
  <si>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</si>
  <si>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</si>
  <si>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</si>
  <si>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</si>
  <si>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</si>
  <si>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</si>
  <si>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</si>
  <si>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</si>
  <si>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</si>
  <si>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VN</t>
  </si>
  <si>
    <t>ON</t>
  </si>
  <si>
    <t>Soupis vedlejších a ostatních nákladů</t>
  </si>
  <si>
    <t>#TypZaznamu#</t>
  </si>
  <si>
    <t>STA</t>
  </si>
  <si>
    <t>02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</si>
  <si>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</si>
  <si>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</si>
  <si>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</si>
  <si>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</si>
  <si>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</si>
  <si>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</si>
  <si>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</si>
  <si>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</si>
  <si>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</si>
  <si>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</si>
  <si>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</si>
  <si>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</si>
  <si>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</si>
  <si>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</si>
  <si>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</si>
  <si>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</si>
  <si>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</si>
  <si>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</si>
  <si>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</si>
  <si>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</si>
  <si>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</si>
  <si>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</si>
  <si>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</si>
  <si>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</si>
  <si>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</si>
  <si>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</si>
  <si>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</si>
  <si>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</si>
  <si>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</si>
  <si>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21/ II</t>
  </si>
  <si>
    <t>Indiv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</si>
  <si>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</si>
  <si>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</si>
  <si>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</si>
  <si>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</si>
  <si>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</si>
  <si>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</si>
  <si>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</si>
  <si>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</si>
  <si>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005211010R</t>
  </si>
  <si>
    <t>Předání a převzetí staveniště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</si>
  <si>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</si>
  <si>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</si>
  <si>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</si>
  <si>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</si>
  <si>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00523  R</t>
  </si>
  <si>
    <t>Zkoušky a revize</t>
  </si>
  <si>
    <t>00524 R</t>
  </si>
  <si>
    <t>Předání a převzetí díla</t>
  </si>
  <si>
    <t>005241010R</t>
  </si>
  <si>
    <t xml:space="preserve">Dokumentace skutečného provedení </t>
  </si>
  <si>
    <t>kalkulace ON-1</t>
  </si>
  <si>
    <t>Plán BOZP</t>
  </si>
  <si>
    <t>kus</t>
  </si>
  <si>
    <t>Vlastní</t>
  </si>
  <si>
    <t>SUM</t>
  </si>
  <si>
    <t>END</t>
  </si>
  <si>
    <t>Položkový soupis prací a dodávek</t>
  </si>
  <si>
    <t>139601103R00</t>
  </si>
  <si>
    <t>Ruční výkop jam, rýh a šachet v hornině 4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</si>
  <si>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</si>
  <si>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</si>
  <si>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</si>
  <si>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</si>
  <si>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</si>
  <si>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</si>
  <si>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>podklad pod stávající dlažbou : 25*0,4</t>
  </si>
  <si>
    <t>VV</t>
  </si>
  <si>
    <t>odstranění zeminy s popelem : 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</si>
  <si>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</si>
  <si>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</si>
  <si>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</si>
  <si>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162201201R00</t>
  </si>
  <si>
    <t>Vodorovné přemístění výkopku z horniny 1 až 4, nošením, na vzdálenost do 10 m</t>
  </si>
  <si>
    <t>bez naložení, avšak s vyprázdněním nádoby na hromadu nebo do dopravního prostředku,</t>
  </si>
  <si>
    <t>162201209R00</t>
  </si>
  <si>
    <t>Vodorovné přemístění výkopku příplatek za každých dalších 10 m_x000D_
 z horniny 1 až 4, nošením</t>
  </si>
  <si>
    <t>podklad pod stávající dlažbou : 25*0,4*5</t>
  </si>
  <si>
    <t>odstranění zeminy s popelem : 3*5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</si>
  <si>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</si>
  <si>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</si>
  <si>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</si>
  <si>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</si>
  <si>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dle PD : 25</t>
  </si>
  <si>
    <t>199000002R00</t>
  </si>
  <si>
    <t>Poplatky za skládku horniny 1- 4, skupina 17 05 04 z Katalogu odpadů</t>
  </si>
  <si>
    <t>212755114R00</t>
  </si>
  <si>
    <t>Trativody z drenážních trubek bez lože vnitřního průměru 10 cm</t>
  </si>
  <si>
    <t>m</t>
  </si>
  <si>
    <t>800-2</t>
  </si>
  <si>
    <t>dle PD : 15,5+2</t>
  </si>
  <si>
    <t>271313511R00</t>
  </si>
  <si>
    <t xml:space="preserve">Beton podkladní pod základové konstrukce </t>
  </si>
  <si>
    <t>801-1</t>
  </si>
  <si>
    <t>prostý</t>
  </si>
  <si>
    <t>předpoklad vyplnění kaveren : 3</t>
  </si>
  <si>
    <t>451577777R00</t>
  </si>
  <si>
    <t>Podklad nebo lože pod dlažbu (přídlažbu) z kameniva těženého_x000D_
 tloušťky do 10 cm</t>
  </si>
  <si>
    <t>822-1</t>
  </si>
  <si>
    <t>v ploše vodorovné nebo ve sklonu do 1:5</t>
  </si>
  <si>
    <t>564231111R00</t>
  </si>
  <si>
    <t>Podklad nebo podsyp ze štěrkopísku tloušťka po zhutnění 100 mm</t>
  </si>
  <si>
    <t>s rozprostřením, vlhčením a zhutněním</t>
  </si>
  <si>
    <t>564732111R00</t>
  </si>
  <si>
    <t>Podklad nebo kryt z kameniva hrubého s výplň. kam. tloušťka po zhutnění 100 mm</t>
  </si>
  <si>
    <t>kamenivo hrubé drcené vel. 32 - 63 mm s výplňovým kamenivem (vibrovaný štěrk), s rozprostřením, vlhčením a zhutněním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</si>
  <si>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</si>
  <si>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</si>
  <si>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</si>
  <si>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771551030R00</t>
  </si>
  <si>
    <t>Montáž podlah z dlaždic teracových velikosti 300 x 300 mm</t>
  </si>
  <si>
    <t>800-771</t>
  </si>
  <si>
    <t>59247370R</t>
  </si>
  <si>
    <t>dlažba betonová dvouvrstvá; čtverec; povrch teraco; černobílá; 5/8, 4/6; l = 300 mm; š = 300 mm; tl. 30,0 mm</t>
  </si>
  <si>
    <t>SPCM</t>
  </si>
  <si>
    <t>Specifikace</t>
  </si>
  <si>
    <t>POL3_</t>
  </si>
  <si>
    <t>dle PD : 25*0,2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</si>
  <si>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</si>
  <si>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</si>
  <si>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průběžný  a závěrečný úklid : 4*80</t>
  </si>
  <si>
    <t>kalkulace 95-1</t>
  </si>
  <si>
    <t>Ochrana stávajících kcí před poškozením geotextílie, OSB desky</t>
  </si>
  <si>
    <t>zábradlí, výplně, zídky : 15,5*1,5*2</t>
  </si>
  <si>
    <t>kalkulace 95-2</t>
  </si>
  <si>
    <t>Provizorní lávky přes výkopy</t>
  </si>
  <si>
    <t>965081812RT1</t>
  </si>
  <si>
    <t>Bourání podlah z dlaždic teracových, tloušťky do 30 mm, plochy do 1 m2</t>
  </si>
  <si>
    <t>801-3</t>
  </si>
  <si>
    <t>bez podkladního lože, s jakoukoliv výplní spár</t>
  </si>
  <si>
    <t>970041100R00</t>
  </si>
  <si>
    <t>Jádrové vrtání, kruhové prostupy v prostém betonu jádrové vrtání , do D 100 mm</t>
  </si>
  <si>
    <t>dle PD : 1</t>
  </si>
  <si>
    <t>999281145R00</t>
  </si>
  <si>
    <t>Přesun hmot pro opravy a údržbu objektů pro opravy a údržbu dosavadních objektů včetně vnějších plášťů_x000D_
 výšky do 6 m, nošením</t>
  </si>
  <si>
    <t>t</t>
  </si>
  <si>
    <t>801-4</t>
  </si>
  <si>
    <t>Přesun hmot</t>
  </si>
  <si>
    <t>POL7_</t>
  </si>
  <si>
    <t>oborů 801, 803, 811 a 812</t>
  </si>
  <si>
    <t>711823121RT6</t>
  </si>
  <si>
    <t>Ochrana konstrukcí nopovou fólií svisle, výška nopu 20 mm, včetně dodávky fólie</t>
  </si>
  <si>
    <t>800-711</t>
  </si>
  <si>
    <t>dle PD oboustranně : 15,5*0,4*2*1,1</t>
  </si>
  <si>
    <t>711823129RT5</t>
  </si>
  <si>
    <t>Ochrana konstrukcí nopovou fólií ukončovací lišta,  , včetně dodávky lišty</t>
  </si>
  <si>
    <t>dle PD oboustranně : 15,5*2*1,1</t>
  </si>
  <si>
    <t>771578014RT2</t>
  </si>
  <si>
    <t>Zvláštní úpravy spár dilatční spára vyplněná PE provazcem d=10 mm a silikonem</t>
  </si>
  <si>
    <t>dle PD : 1,5+1,7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</si>
  <si>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</si>
  <si>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</si>
  <si>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</si>
  <si>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764554201R00</t>
  </si>
  <si>
    <t>Odpadní trouby z měděného plechu výroba a montáž odpadní trouby z Cu plechu, kruhové včetně zděří, manžet, odboček, kolen, odskoků, výpustí vody a přechodových kusů_x000D_
 průměru 75 mm</t>
  </si>
  <si>
    <t>800-764</t>
  </si>
  <si>
    <t xml:space="preserve"> svod z trativodu na dlažbo dvorku : 4,5</t>
  </si>
  <si>
    <t>998764201R00</t>
  </si>
  <si>
    <t>Přesun hmot pro konstrukce klempířské v objektech výšky do 6 m</t>
  </si>
  <si>
    <t>50 m vodorovně</t>
  </si>
  <si>
    <t>Statutární město Brno, Dominikánské nám. 196/1, 602 00</t>
  </si>
  <si>
    <t>CZ44992785</t>
  </si>
  <si>
    <t>PROXIMA projekt, s.r.o.</t>
  </si>
  <si>
    <t>Kaštanová 489/34, Brno, 620 00</t>
  </si>
  <si>
    <t>113-2021</t>
  </si>
  <si>
    <t>OPRAVA POCHOZÍHO CHODNÍKU V ZADNÍ ČÁSTI OBJEKTU NOVÉ RADNICE V BRNĚ
DOMINIKÁNSKÉ NÁM. 196/1, 602 00,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</si>
</sst>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47.25" customHeight="1" x14ac:dyDescent="0.2">
      <c r="A2" s="2"/>
      <c r="B2" s="75" t="s">
        <v>22</v>
      </c>
      <c r="C2" s="76"/>
      <c r="D2" s="77" t="s">
        <v>244</v>
      </c>
      <c r="E2" s="231" t="s">
        <v>245</v>
      </c>
      <c r="F2" s="232"/>
      <c r="G2" s="232"/>
      <c r="H2" s="232"/>
      <c r="I2" s="232"/>
      <c r="J2" s="233"/>
      <c r="O2" s="1"/>
    </row>
    <row r="3" spans="1:15" ht="27" hidden="1" customHeight="1" x14ac:dyDescent="0.2">
      <c r="A3" s="2"/>
      <c r="B3" s="78"/>
      <c r="C3" s="76"/>
      <c r="D3" s="79"/>
      <c r="E3" s="234"/>
      <c r="F3" s="235"/>
      <c r="G3" s="235"/>
      <c r="H3" s="235"/>
      <c r="I3" s="235"/>
      <c r="J3" s="236"/>
    </row>
    <row r="4" spans="1:15" ht="23.25" customHeight="1" x14ac:dyDescent="0.2">
      <c r="A4" s="2"/>
      <c r="B4" s="80"/>
      <c r="C4" s="81"/>
      <c r="D4" s="82"/>
      <c r="E4" s="213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 t="s">
        <v>240</v>
      </c>
      <c r="E5" s="218"/>
      <c r="F5" s="218"/>
      <c r="G5" s="218"/>
      <c r="H5" s="18" t="s">
        <v>40</v>
      </c>
      <c r="I5" s="22">
        <v>44992785</v>
      </c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34</v>
      </c>
      <c r="I6" s="22" t="s">
        <v>241</v>
      </c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/>
      <c r="E11" s="238"/>
      <c r="F11" s="238"/>
      <c r="G11" s="238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3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242</v>
      </c>
      <c r="E14" s="223" t="s">
        <v>243</v>
      </c>
      <c r="F14" s="224"/>
      <c r="G14" s="22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">
      <c r="A16" s="137" t="s">
        <v>24</v>
      </c>
      <c r="B16" s="38" t="s">
        <v>24</v>
      </c>
      <c r="C16" s="61"/>
      <c r="D16" s="62"/>
      <c r="E16" s="201"/>
      <c r="F16" s="202"/>
      <c r="G16" s="201"/>
      <c r="H16" s="202"/>
      <c r="I16" s="201">
        <f>SUMIF(F52:F61,A16,I52:I61)+SUMIF(F52:F61,"PSU",I52:I61)</f>
        <v>0</v>
      </c>
      <c r="J16" s="203"/>
    </row>
    <row r="17" spans="1:10" ht="23.25" customHeight="1" x14ac:dyDescent="0.2">
      <c r="A17" s="137" t="s">
        <v>25</v>
      </c>
      <c r="B17" s="38" t="s">
        <v>25</v>
      </c>
      <c r="C17" s="61"/>
      <c r="D17" s="62"/>
      <c r="E17" s="201"/>
      <c r="F17" s="202"/>
      <c r="G17" s="201"/>
      <c r="H17" s="202"/>
      <c r="I17" s="201">
        <f>SUMIF(F52:F61,A17,I52:I61)</f>
        <v>0</v>
      </c>
      <c r="J17" s="203"/>
    </row>
    <row r="18" spans="1:10" ht="23.25" customHeight="1" x14ac:dyDescent="0.2">
      <c r="A18" s="137" t="s">
        <v>26</v>
      </c>
      <c r="B18" s="38" t="s">
        <v>26</v>
      </c>
      <c r="C18" s="61"/>
      <c r="D18" s="62"/>
      <c r="E18" s="201"/>
      <c r="F18" s="202"/>
      <c r="G18" s="201"/>
      <c r="H18" s="202"/>
      <c r="I18" s="201">
        <f>SUMIF(F52:F61,A18,I52:I61)</f>
        <v>0</v>
      </c>
      <c r="J18" s="203"/>
    </row>
    <row r="19" spans="1:10" ht="23.25" customHeight="1" x14ac:dyDescent="0.2">
      <c r="A19" s="137" t="s">
        <v>74</v>
      </c>
      <c r="B19" s="38" t="s">
        <v>27</v>
      </c>
      <c r="C19" s="61"/>
      <c r="D19" s="62"/>
      <c r="E19" s="201"/>
      <c r="F19" s="202"/>
      <c r="G19" s="201"/>
      <c r="H19" s="202"/>
      <c r="I19" s="201">
        <f>SUMIF(F52:F61,A19,I52:I61)</f>
        <v>0</v>
      </c>
      <c r="J19" s="203"/>
    </row>
    <row r="20" spans="1:10" ht="23.25" customHeight="1" x14ac:dyDescent="0.2">
      <c r="A20" s="137" t="s">
        <v>75</v>
      </c>
      <c r="B20" s="38" t="s">
        <v>28</v>
      </c>
      <c r="C20" s="61"/>
      <c r="D20" s="62"/>
      <c r="E20" s="201"/>
      <c r="F20" s="202"/>
      <c r="G20" s="201"/>
      <c r="H20" s="202"/>
      <c r="I20" s="201">
        <f>SUMIF(F52:F61,A20,I52:I61)</f>
        <v>0</v>
      </c>
      <c r="J20" s="203"/>
    </row>
    <row r="21" spans="1:10" ht="23.25" customHeight="1" x14ac:dyDescent="0.2">
      <c r="A21" s="2"/>
      <c r="B21" s="48" t="s">
        <v>29</v>
      </c>
      <c r="C21" s="63"/>
      <c r="D21" s="64"/>
      <c r="E21" s="204"/>
      <c r="F21" s="241"/>
      <c r="G21" s="204"/>
      <c r="H21" s="241"/>
      <c r="I21" s="204">
        <f>SUM(I16:J20)</f>
        <v>0</v>
      </c>
      <c r="J21" s="20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1"/>
      <c r="D23" s="62"/>
      <c r="E23" s="66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1"/>
      <c r="D24" s="62"/>
      <c r="E24" s="66">
        <f>SazbaDPH1</f>
        <v>15</v>
      </c>
      <c r="F24" s="39" t="s">
        <v>0</v>
      </c>
      <c r="G24" s="197">
        <f>IF(A24&gt;50, ROUNDUP(A23, 0), ROUNDDOWN(A23, 0))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1"/>
      <c r="D25" s="62"/>
      <c r="E25" s="66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7"/>
      <c r="D26" s="54"/>
      <c r="E26" s="68">
        <f>SazbaDPH2</f>
        <v>21</v>
      </c>
      <c r="F26" s="30" t="s">
        <v>0</v>
      </c>
      <c r="G26" s="228">
        <f>IF(A26&gt;50, ROUNDUP(A25, 0), ROUNDDOWN(A25, 0))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9"/>
      <c r="D27" s="70"/>
      <c r="E27" s="69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06">
        <f>ZakladDPHSniVypocet+ZakladDPHZaklVypocet</f>
        <v>0</v>
      </c>
      <c r="H28" s="207"/>
      <c r="I28" s="207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06">
        <f>IF(A29&gt;50, ROUNDUP(A27, 0), ROUNDDOWN(A27, 0))</f>
        <v>0</v>
      </c>
      <c r="H29" s="206"/>
      <c r="I29" s="206"/>
      <c r="J29" s="118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191"/>
      <c r="D39" s="191"/>
      <c r="E39" s="191"/>
      <c r="F39" s="98">
        <f>'02 201 Naklady'!AE22+'01 101 Pol'!AE85</f>
        <v>0</v>
      </c>
      <c r="G39" s="99">
        <f>'02 201 Naklady'!AF22+'01 101 Pol'!AF85</f>
        <v>0</v>
      </c>
      <c r="H39" s="100">
        <f t="shared" ref="H39:H44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/>
      <c r="C40" s="195" t="s">
        <v>46</v>
      </c>
      <c r="D40" s="195"/>
      <c r="E40" s="195"/>
      <c r="F40" s="103">
        <f>'02 201 Naklady'!AE22</f>
        <v>0</v>
      </c>
      <c r="G40" s="104">
        <f>'02 201 Naklady'!AF22</f>
        <v>0</v>
      </c>
      <c r="H40" s="104">
        <f t="shared" si="1"/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 x14ac:dyDescent="0.2">
      <c r="A41" s="87">
        <v>3</v>
      </c>
      <c r="B41" s="106" t="s">
        <v>47</v>
      </c>
      <c r="C41" s="191" t="s">
        <v>48</v>
      </c>
      <c r="D41" s="191"/>
      <c r="E41" s="191"/>
      <c r="F41" s="107">
        <f>'02 201 Naklady'!AE22</f>
        <v>0</v>
      </c>
      <c r="G41" s="100">
        <f>'02 201 Naklady'!AF22</f>
        <v>0</v>
      </c>
      <c r="H41" s="100">
        <f t="shared" si="1"/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 x14ac:dyDescent="0.2">
      <c r="A42" s="87">
        <v>2</v>
      </c>
      <c r="B42" s="102"/>
      <c r="C42" s="195" t="s">
        <v>49</v>
      </c>
      <c r="D42" s="195"/>
      <c r="E42" s="195"/>
      <c r="F42" s="103"/>
      <c r="G42" s="104"/>
      <c r="H42" s="104">
        <f t="shared" si="1"/>
        <v>0</v>
      </c>
      <c r="I42" s="104"/>
      <c r="J42" s="105"/>
    </row>
    <row r="43" spans="1:10" ht="25.5" customHeight="1" x14ac:dyDescent="0.2">
      <c r="A43" s="87">
        <v>2</v>
      </c>
      <c r="B43" s="102" t="s">
        <v>50</v>
      </c>
      <c r="C43" s="195" t="s">
        <v>51</v>
      </c>
      <c r="D43" s="195"/>
      <c r="E43" s="195"/>
      <c r="F43" s="103">
        <f>'01 101 Pol'!AE85</f>
        <v>0</v>
      </c>
      <c r="G43" s="104">
        <f>'01 101 Pol'!AF85</f>
        <v>0</v>
      </c>
      <c r="H43" s="104">
        <f t="shared" si="1"/>
        <v>0</v>
      </c>
      <c r="I43" s="104">
        <f>F43+G43+H43</f>
        <v>0</v>
      </c>
      <c r="J43" s="105" t="str">
        <f>IF(CenaCelkemVypocet=0,"",I43/CenaCelkemVypocet*100)</f>
        <v/>
      </c>
    </row>
    <row r="44" spans="1:10" ht="25.5" customHeight="1" x14ac:dyDescent="0.2">
      <c r="A44" s="87">
        <v>3</v>
      </c>
      <c r="B44" s="106" t="s">
        <v>52</v>
      </c>
      <c r="C44" s="191" t="s">
        <v>53</v>
      </c>
      <c r="D44" s="191"/>
      <c r="E44" s="191"/>
      <c r="F44" s="107">
        <f>'01 101 Pol'!AE85</f>
        <v>0</v>
      </c>
      <c r="G44" s="100">
        <f>'01 101 Pol'!AF85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">
      <c r="A45" s="87"/>
      <c r="B45" s="192" t="s">
        <v>54</v>
      </c>
      <c r="C45" s="193"/>
      <c r="D45" s="193"/>
      <c r="E45" s="194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9" spans="1:10" ht="15.75" x14ac:dyDescent="0.25">
      <c r="B49" s="119" t="s">
        <v>56</v>
      </c>
    </row>
    <row r="51" spans="1:10" ht="25.5" customHeight="1" x14ac:dyDescent="0.2">
      <c r="A51" s="121"/>
      <c r="B51" s="124" t="s">
        <v>17</v>
      </c>
      <c r="C51" s="124" t="s">
        <v>5</v>
      </c>
      <c r="D51" s="125"/>
      <c r="E51" s="125"/>
      <c r="F51" s="126" t="s">
        <v>57</v>
      </c>
      <c r="G51" s="126"/>
      <c r="H51" s="126"/>
      <c r="I51" s="126" t="s">
        <v>29</v>
      </c>
      <c r="J51" s="126" t="s">
        <v>0</v>
      </c>
    </row>
    <row r="52" spans="1:10" ht="36.75" customHeight="1" x14ac:dyDescent="0.2">
      <c r="A52" s="122"/>
      <c r="B52" s="127" t="s">
        <v>58</v>
      </c>
      <c r="C52" s="189" t="s">
        <v>59</v>
      </c>
      <c r="D52" s="190"/>
      <c r="E52" s="190"/>
      <c r="F52" s="135" t="s">
        <v>24</v>
      </c>
      <c r="G52" s="128"/>
      <c r="H52" s="128"/>
      <c r="I52" s="128">
        <f>'01 101 Pol'!G8</f>
        <v>0</v>
      </c>
      <c r="J52" s="133" t="str">
        <f>IF(I62=0,"",I52/I62*100)</f>
        <v/>
      </c>
    </row>
    <row r="53" spans="1:10" ht="36.75" customHeight="1" x14ac:dyDescent="0.2">
      <c r="A53" s="122"/>
      <c r="B53" s="127" t="s">
        <v>60</v>
      </c>
      <c r="C53" s="189" t="s">
        <v>61</v>
      </c>
      <c r="D53" s="190"/>
      <c r="E53" s="190"/>
      <c r="F53" s="135" t="s">
        <v>24</v>
      </c>
      <c r="G53" s="128"/>
      <c r="H53" s="128"/>
      <c r="I53" s="128">
        <f>'01 101 Pol'!G31</f>
        <v>0</v>
      </c>
      <c r="J53" s="133" t="str">
        <f>IF(I62=0,"",I53/I62*100)</f>
        <v/>
      </c>
    </row>
    <row r="54" spans="1:10" ht="36.75" customHeight="1" x14ac:dyDescent="0.2">
      <c r="A54" s="122"/>
      <c r="B54" s="127" t="s">
        <v>62</v>
      </c>
      <c r="C54" s="189" t="s">
        <v>63</v>
      </c>
      <c r="D54" s="190"/>
      <c r="E54" s="190"/>
      <c r="F54" s="135" t="s">
        <v>24</v>
      </c>
      <c r="G54" s="128"/>
      <c r="H54" s="128"/>
      <c r="I54" s="128">
        <f>'01 101 Pol'!G37</f>
        <v>0</v>
      </c>
      <c r="J54" s="133" t="str">
        <f>IF(I62=0,"",I54/I62*100)</f>
        <v/>
      </c>
    </row>
    <row r="55" spans="1:10" ht="36.75" customHeight="1" x14ac:dyDescent="0.2">
      <c r="A55" s="122"/>
      <c r="B55" s="127" t="s">
        <v>64</v>
      </c>
      <c r="C55" s="189" t="s">
        <v>65</v>
      </c>
      <c r="D55" s="190"/>
      <c r="E55" s="190"/>
      <c r="F55" s="135" t="s">
        <v>24</v>
      </c>
      <c r="G55" s="128"/>
      <c r="H55" s="128"/>
      <c r="I55" s="128">
        <f>'01 101 Pol'!G54</f>
        <v>0</v>
      </c>
      <c r="J55" s="133" t="str">
        <f>IF(I62=0,"",I55/I62*100)</f>
        <v/>
      </c>
    </row>
    <row r="56" spans="1:10" ht="36.75" customHeight="1" x14ac:dyDescent="0.2">
      <c r="A56" s="122"/>
      <c r="B56" s="127" t="s">
        <v>66</v>
      </c>
      <c r="C56" s="189" t="s">
        <v>67</v>
      </c>
      <c r="D56" s="190"/>
      <c r="E56" s="190"/>
      <c r="F56" s="135" t="s">
        <v>24</v>
      </c>
      <c r="G56" s="128"/>
      <c r="H56" s="128"/>
      <c r="I56" s="128">
        <f>'01 101 Pol'!G61</f>
        <v>0</v>
      </c>
      <c r="J56" s="133" t="str">
        <f>IF(I62=0,"",I56/I62*100)</f>
        <v/>
      </c>
    </row>
    <row r="57" spans="1:10" ht="36.75" customHeight="1" x14ac:dyDescent="0.2">
      <c r="A57" s="122"/>
      <c r="B57" s="127" t="s">
        <v>68</v>
      </c>
      <c r="C57" s="189" t="s">
        <v>69</v>
      </c>
      <c r="D57" s="190"/>
      <c r="E57" s="190"/>
      <c r="F57" s="135" t="s">
        <v>24</v>
      </c>
      <c r="G57" s="128"/>
      <c r="H57" s="128"/>
      <c r="I57" s="128">
        <f>'01 101 Pol'!G67</f>
        <v>0</v>
      </c>
      <c r="J57" s="133" t="str">
        <f>IF(I62=0,"",I57/I62*100)</f>
        <v/>
      </c>
    </row>
    <row r="58" spans="1:10" ht="36.75" customHeight="1" x14ac:dyDescent="0.2">
      <c r="A58" s="122"/>
      <c r="B58" s="127" t="s">
        <v>70</v>
      </c>
      <c r="C58" s="189" t="s">
        <v>71</v>
      </c>
      <c r="D58" s="190"/>
      <c r="E58" s="190"/>
      <c r="F58" s="135" t="s">
        <v>25</v>
      </c>
      <c r="G58" s="128"/>
      <c r="H58" s="128"/>
      <c r="I58" s="128">
        <f>'01 101 Pol'!G70</f>
        <v>0</v>
      </c>
      <c r="J58" s="133" t="str">
        <f>IF(I62=0,"",I58/I62*100)</f>
        <v/>
      </c>
    </row>
    <row r="59" spans="1:10" ht="36.75" customHeight="1" x14ac:dyDescent="0.2">
      <c r="A59" s="122"/>
      <c r="B59" s="127" t="s">
        <v>72</v>
      </c>
      <c r="C59" s="189" t="s">
        <v>73</v>
      </c>
      <c r="D59" s="190"/>
      <c r="E59" s="190"/>
      <c r="F59" s="135" t="s">
        <v>25</v>
      </c>
      <c r="G59" s="128"/>
      <c r="H59" s="128"/>
      <c r="I59" s="128">
        <f>'01 101 Pol'!G79</f>
        <v>0</v>
      </c>
      <c r="J59" s="133" t="str">
        <f>IF(I62=0,"",I59/I62*100)</f>
        <v/>
      </c>
    </row>
    <row r="60" spans="1:10" ht="36.75" customHeight="1" x14ac:dyDescent="0.2">
      <c r="A60" s="122"/>
      <c r="B60" s="127" t="s">
        <v>74</v>
      </c>
      <c r="C60" s="189" t="s">
        <v>27</v>
      </c>
      <c r="D60" s="190"/>
      <c r="E60" s="190"/>
      <c r="F60" s="135" t="s">
        <v>74</v>
      </c>
      <c r="G60" s="128"/>
      <c r="H60" s="128"/>
      <c r="I60" s="128">
        <f>'02 201 Naklady'!G8</f>
        <v>0</v>
      </c>
      <c r="J60" s="133" t="str">
        <f>IF(I62=0,"",I60/I62*100)</f>
        <v/>
      </c>
    </row>
    <row r="61" spans="1:10" ht="36.75" customHeight="1" x14ac:dyDescent="0.2">
      <c r="A61" s="122"/>
      <c r="B61" s="127" t="s">
        <v>75</v>
      </c>
      <c r="C61" s="189" t="s">
        <v>28</v>
      </c>
      <c r="D61" s="190"/>
      <c r="E61" s="190"/>
      <c r="F61" s="135" t="s">
        <v>75</v>
      </c>
      <c r="G61" s="128"/>
      <c r="H61" s="128"/>
      <c r="I61" s="128">
        <f>'02 201 Naklady'!G13</f>
        <v>0</v>
      </c>
      <c r="J61" s="133" t="str">
        <f>IF(I62=0,"",I61/I62*100)</f>
        <v/>
      </c>
    </row>
    <row r="62" spans="1:10" ht="25.5" customHeight="1" x14ac:dyDescent="0.2">
      <c r="A62" s="123"/>
      <c r="B62" s="129" t="s">
        <v>1</v>
      </c>
      <c r="C62" s="130"/>
      <c r="D62" s="131"/>
      <c r="E62" s="131"/>
      <c r="F62" s="136"/>
      <c r="G62" s="132"/>
      <c r="H62" s="132"/>
      <c r="I62" s="132">
        <f>SUM(I52:I61)</f>
        <v>0</v>
      </c>
      <c r="J62" s="134">
        <f>SUM(J52:J61)</f>
        <v>0</v>
      </c>
    </row>
    <row r="63" spans="1:10" x14ac:dyDescent="0.2">
      <c r="F63" s="85"/>
      <c r="G63" s="85"/>
      <c r="H63" s="85"/>
      <c r="I63" s="85"/>
      <c r="J63" s="86"/>
    </row>
    <row r="64" spans="1:10" x14ac:dyDescent="0.2">
      <c r="F64" s="85"/>
      <c r="G64" s="85"/>
      <c r="H64" s="85"/>
      <c r="I64" s="85"/>
      <c r="J64" s="86"/>
    </row>
    <row r="65" spans="6:10" x14ac:dyDescent="0.2">
      <c r="F65" s="85"/>
      <c r="G65" s="85"/>
      <c r="H65" s="85"/>
      <c r="I65" s="85"/>
      <c r="J65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E14:G1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G14" sqref="G14:G20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63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76</v>
      </c>
      <c r="B1" s="246"/>
      <c r="C1" s="246"/>
      <c r="D1" s="246"/>
      <c r="E1" s="246"/>
      <c r="F1" s="246"/>
      <c r="G1" s="246"/>
      <c r="AG1" t="s">
        <v>77</v>
      </c>
    </row>
    <row r="2" spans="1:60" ht="25.15" customHeight="1" x14ac:dyDescent="0.2">
      <c r="A2" s="138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78</v>
      </c>
    </row>
    <row r="3" spans="1:60" ht="25.15" customHeight="1" x14ac:dyDescent="0.2">
      <c r="A3" s="138" t="s">
        <v>8</v>
      </c>
      <c r="B3" s="49" t="s">
        <v>79</v>
      </c>
      <c r="C3" s="247" t="s">
        <v>46</v>
      </c>
      <c r="D3" s="248"/>
      <c r="E3" s="248"/>
      <c r="F3" s="248"/>
      <c r="G3" s="249"/>
      <c r="AC3" s="120" t="s">
        <v>80</v>
      </c>
      <c r="AG3" t="s">
        <v>81</v>
      </c>
    </row>
    <row r="4" spans="1:60" ht="25.15" customHeight="1" x14ac:dyDescent="0.2">
      <c r="A4" s="139" t="s">
        <v>9</v>
      </c>
      <c r="B4" s="140" t="s">
        <v>47</v>
      </c>
      <c r="C4" s="250" t="s">
        <v>48</v>
      </c>
      <c r="D4" s="251"/>
      <c r="E4" s="251"/>
      <c r="F4" s="251"/>
      <c r="G4" s="252"/>
      <c r="AG4" t="s">
        <v>82</v>
      </c>
    </row>
    <row r="5" spans="1:60" x14ac:dyDescent="0.2">
      <c r="D5" s="10"/>
    </row>
    <row r="6" spans="1:60" ht="38.25" x14ac:dyDescent="0.2">
      <c r="A6" s="142" t="s">
        <v>83</v>
      </c>
      <c r="B6" s="144" t="s">
        <v>84</v>
      </c>
      <c r="C6" s="144" t="s">
        <v>85</v>
      </c>
      <c r="D6" s="143" t="s">
        <v>86</v>
      </c>
      <c r="E6" s="142" t="s">
        <v>87</v>
      </c>
      <c r="F6" s="141" t="s">
        <v>88</v>
      </c>
      <c r="G6" s="142" t="s">
        <v>29</v>
      </c>
      <c r="H6" s="145" t="s">
        <v>30</v>
      </c>
      <c r="I6" s="145" t="s">
        <v>89</v>
      </c>
      <c r="J6" s="145" t="s">
        <v>31</v>
      </c>
      <c r="K6" s="145" t="s">
        <v>90</v>
      </c>
      <c r="L6" s="145" t="s">
        <v>91</v>
      </c>
      <c r="M6" s="145" t="s">
        <v>92</v>
      </c>
      <c r="N6" s="145" t="s">
        <v>93</v>
      </c>
      <c r="O6" s="145" t="s">
        <v>94</v>
      </c>
      <c r="P6" s="145" t="s">
        <v>95</v>
      </c>
      <c r="Q6" s="145" t="s">
        <v>96</v>
      </c>
      <c r="R6" s="145" t="s">
        <v>97</v>
      </c>
      <c r="S6" s="145" t="s">
        <v>98</v>
      </c>
      <c r="T6" s="145" t="s">
        <v>99</v>
      </c>
      <c r="U6" s="145" t="s">
        <v>100</v>
      </c>
      <c r="V6" s="145" t="s">
        <v>101</v>
      </c>
      <c r="W6" s="145" t="s">
        <v>102</v>
      </c>
      <c r="X6" s="145" t="s">
        <v>103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7" t="s">
        <v>104</v>
      </c>
      <c r="B8" s="158" t="s">
        <v>74</v>
      </c>
      <c r="C8" s="178" t="s">
        <v>27</v>
      </c>
      <c r="D8" s="159"/>
      <c r="E8" s="160"/>
      <c r="F8" s="161"/>
      <c r="G8" s="161">
        <f>SUMIF(AG9:AG12,"&lt;&gt;NOR",G9:G12)</f>
        <v>0</v>
      </c>
      <c r="H8" s="161"/>
      <c r="I8" s="161">
        <f>SUM(I9:I12)</f>
        <v>0</v>
      </c>
      <c r="J8" s="161"/>
      <c r="K8" s="161">
        <f>SUM(K9:K12)</f>
        <v>25000</v>
      </c>
      <c r="L8" s="161"/>
      <c r="M8" s="161">
        <f>SUM(M9:M12)</f>
        <v>0</v>
      </c>
      <c r="N8" s="161"/>
      <c r="O8" s="161">
        <f>SUM(O9:O12)</f>
        <v>0</v>
      </c>
      <c r="P8" s="161"/>
      <c r="Q8" s="161">
        <f>SUM(Q9:Q12)</f>
        <v>0</v>
      </c>
      <c r="R8" s="161"/>
      <c r="S8" s="161"/>
      <c r="T8" s="162"/>
      <c r="U8" s="156"/>
      <c r="V8" s="156">
        <f>SUM(V9:V12)</f>
        <v>0</v>
      </c>
      <c r="W8" s="156"/>
      <c r="X8" s="156"/>
      <c r="AG8" t="s">
        <v>105</v>
      </c>
    </row>
    <row r="9" spans="1:60" outlineLevel="1" x14ac:dyDescent="0.2">
      <c r="A9" s="170">
        <v>1</v>
      </c>
      <c r="B9" s="171" t="s">
        <v>106</v>
      </c>
      <c r="C9" s="179" t="s">
        <v>107</v>
      </c>
      <c r="D9" s="172" t="s">
        <v>108</v>
      </c>
      <c r="E9" s="173">
        <v>1</v>
      </c>
      <c r="F9" s="174">
        <v>10000</v>
      </c>
      <c r="G9" s="175"/>
      <c r="H9" s="174">
        <v>0</v>
      </c>
      <c r="I9" s="175">
        <f>ROUND(E9*H9,2)</f>
        <v>0</v>
      </c>
      <c r="J9" s="174">
        <v>10000</v>
      </c>
      <c r="K9" s="175">
        <f>ROUND(E9*J9,2)</f>
        <v>10000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109</v>
      </c>
      <c r="T9" s="176" t="s">
        <v>110</v>
      </c>
      <c r="U9" s="155">
        <v>0</v>
      </c>
      <c r="V9" s="155">
        <f>ROUND(E9*U9,2)</f>
        <v>0</v>
      </c>
      <c r="W9" s="155"/>
      <c r="X9" s="155" t="s">
        <v>111</v>
      </c>
      <c r="Y9" s="146"/>
      <c r="Z9" s="146"/>
      <c r="AA9" s="146"/>
      <c r="AB9" s="146"/>
      <c r="AC9" s="146"/>
      <c r="AD9" s="146"/>
      <c r="AE9" s="146"/>
      <c r="AF9" s="146"/>
      <c r="AG9" s="146" t="s">
        <v>112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0">
        <v>2</v>
      </c>
      <c r="B10" s="171" t="s">
        <v>113</v>
      </c>
      <c r="C10" s="179" t="s">
        <v>114</v>
      </c>
      <c r="D10" s="172" t="s">
        <v>108</v>
      </c>
      <c r="E10" s="173">
        <v>1</v>
      </c>
      <c r="F10" s="174">
        <v>5000</v>
      </c>
      <c r="G10" s="175"/>
      <c r="H10" s="174">
        <v>0</v>
      </c>
      <c r="I10" s="175">
        <f>ROUND(E10*H10,2)</f>
        <v>0</v>
      </c>
      <c r="J10" s="174">
        <v>5000</v>
      </c>
      <c r="K10" s="175">
        <f>ROUND(E10*J10,2)</f>
        <v>5000</v>
      </c>
      <c r="L10" s="175">
        <v>21</v>
      </c>
      <c r="M10" s="175">
        <f>G10*(1+L10/100)</f>
        <v>0</v>
      </c>
      <c r="N10" s="175">
        <v>0</v>
      </c>
      <c r="O10" s="175">
        <f>ROUND(E10*N10,2)</f>
        <v>0</v>
      </c>
      <c r="P10" s="175">
        <v>0</v>
      </c>
      <c r="Q10" s="175">
        <f>ROUND(E10*P10,2)</f>
        <v>0</v>
      </c>
      <c r="R10" s="175"/>
      <c r="S10" s="175" t="s">
        <v>109</v>
      </c>
      <c r="T10" s="176" t="s">
        <v>110</v>
      </c>
      <c r="U10" s="155">
        <v>0</v>
      </c>
      <c r="V10" s="155">
        <f>ROUND(E10*U10,2)</f>
        <v>0</v>
      </c>
      <c r="W10" s="155"/>
      <c r="X10" s="155" t="s">
        <v>111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112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0">
        <v>3</v>
      </c>
      <c r="B11" s="171" t="s">
        <v>115</v>
      </c>
      <c r="C11" s="179" t="s">
        <v>116</v>
      </c>
      <c r="D11" s="172" t="s">
        <v>108</v>
      </c>
      <c r="E11" s="173">
        <v>1</v>
      </c>
      <c r="F11" s="174">
        <v>5000</v>
      </c>
      <c r="G11" s="175"/>
      <c r="H11" s="174">
        <v>0</v>
      </c>
      <c r="I11" s="175">
        <f>ROUND(E11*H11,2)</f>
        <v>0</v>
      </c>
      <c r="J11" s="174">
        <v>5000</v>
      </c>
      <c r="K11" s="175">
        <f>ROUND(E11*J11,2)</f>
        <v>5000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109</v>
      </c>
      <c r="T11" s="176" t="s">
        <v>110</v>
      </c>
      <c r="U11" s="155">
        <v>0</v>
      </c>
      <c r="V11" s="155">
        <f>ROUND(E11*U11,2)</f>
        <v>0</v>
      </c>
      <c r="W11" s="155"/>
      <c r="X11" s="155" t="s">
        <v>111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112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0">
        <v>4</v>
      </c>
      <c r="B12" s="171" t="s">
        <v>117</v>
      </c>
      <c r="C12" s="179" t="s">
        <v>118</v>
      </c>
      <c r="D12" s="172" t="s">
        <v>108</v>
      </c>
      <c r="E12" s="173">
        <v>1</v>
      </c>
      <c r="F12" s="174">
        <v>5000</v>
      </c>
      <c r="G12" s="175"/>
      <c r="H12" s="174">
        <v>0</v>
      </c>
      <c r="I12" s="175">
        <f>ROUND(E12*H12,2)</f>
        <v>0</v>
      </c>
      <c r="J12" s="174">
        <v>5000</v>
      </c>
      <c r="K12" s="175">
        <f>ROUND(E12*J12,2)</f>
        <v>5000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109</v>
      </c>
      <c r="T12" s="176" t="s">
        <v>110</v>
      </c>
      <c r="U12" s="155">
        <v>0</v>
      </c>
      <c r="V12" s="155">
        <f>ROUND(E12*U12,2)</f>
        <v>0</v>
      </c>
      <c r="W12" s="155"/>
      <c r="X12" s="155" t="s">
        <v>111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112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57" t="s">
        <v>104</v>
      </c>
      <c r="B13" s="158" t="s">
        <v>75</v>
      </c>
      <c r="C13" s="178" t="s">
        <v>28</v>
      </c>
      <c r="D13" s="159"/>
      <c r="E13" s="160"/>
      <c r="F13" s="161"/>
      <c r="G13" s="161">
        <f>SUMIF(AG14:AG20,"&lt;&gt;NOR",G14:G20)</f>
        <v>0</v>
      </c>
      <c r="H13" s="161"/>
      <c r="I13" s="161">
        <f>SUM(I14:I20)</f>
        <v>0</v>
      </c>
      <c r="J13" s="161"/>
      <c r="K13" s="161">
        <f>SUM(K14:K20)</f>
        <v>42500</v>
      </c>
      <c r="L13" s="161"/>
      <c r="M13" s="161">
        <f>SUM(M14:M20)</f>
        <v>0</v>
      </c>
      <c r="N13" s="161"/>
      <c r="O13" s="161">
        <f>SUM(O14:O20)</f>
        <v>0</v>
      </c>
      <c r="P13" s="161"/>
      <c r="Q13" s="161">
        <f>SUM(Q14:Q20)</f>
        <v>0</v>
      </c>
      <c r="R13" s="161"/>
      <c r="S13" s="161"/>
      <c r="T13" s="162"/>
      <c r="U13" s="156"/>
      <c r="V13" s="156">
        <f>SUM(V14:V20)</f>
        <v>0</v>
      </c>
      <c r="W13" s="156"/>
      <c r="X13" s="156"/>
      <c r="AG13" t="s">
        <v>105</v>
      </c>
    </row>
    <row r="14" spans="1:60" outlineLevel="1" x14ac:dyDescent="0.2">
      <c r="A14" s="170">
        <v>5</v>
      </c>
      <c r="B14" s="171" t="s">
        <v>119</v>
      </c>
      <c r="C14" s="179" t="s">
        <v>120</v>
      </c>
      <c r="D14" s="172" t="s">
        <v>108</v>
      </c>
      <c r="E14" s="173">
        <v>1</v>
      </c>
      <c r="F14" s="174">
        <v>1500</v>
      </c>
      <c r="G14" s="175"/>
      <c r="H14" s="174">
        <v>0</v>
      </c>
      <c r="I14" s="175">
        <f t="shared" ref="I14:I20" si="0">ROUND(E14*H14,2)</f>
        <v>0</v>
      </c>
      <c r="J14" s="174">
        <v>1500</v>
      </c>
      <c r="K14" s="175">
        <f t="shared" ref="K14:K20" si="1">ROUND(E14*J14,2)</f>
        <v>1500</v>
      </c>
      <c r="L14" s="175">
        <v>21</v>
      </c>
      <c r="M14" s="175">
        <f t="shared" ref="M14:M20" si="2">G14*(1+L14/100)</f>
        <v>0</v>
      </c>
      <c r="N14" s="175">
        <v>0</v>
      </c>
      <c r="O14" s="175">
        <f t="shared" ref="O14:O20" si="3">ROUND(E14*N14,2)</f>
        <v>0</v>
      </c>
      <c r="P14" s="175">
        <v>0</v>
      </c>
      <c r="Q14" s="175">
        <f t="shared" ref="Q14:Q20" si="4">ROUND(E14*P14,2)</f>
        <v>0</v>
      </c>
      <c r="R14" s="175"/>
      <c r="S14" s="175" t="s">
        <v>109</v>
      </c>
      <c r="T14" s="176" t="s">
        <v>110</v>
      </c>
      <c r="U14" s="155">
        <v>0</v>
      </c>
      <c r="V14" s="155">
        <f t="shared" ref="V14:V20" si="5">ROUND(E14*U14,2)</f>
        <v>0</v>
      </c>
      <c r="W14" s="155"/>
      <c r="X14" s="155" t="s">
        <v>111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112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0">
        <v>6</v>
      </c>
      <c r="B15" s="171" t="s">
        <v>121</v>
      </c>
      <c r="C15" s="179" t="s">
        <v>122</v>
      </c>
      <c r="D15" s="172" t="s">
        <v>108</v>
      </c>
      <c r="E15" s="173">
        <v>1</v>
      </c>
      <c r="F15" s="174">
        <v>20000</v>
      </c>
      <c r="G15" s="175"/>
      <c r="H15" s="174">
        <v>0</v>
      </c>
      <c r="I15" s="175">
        <f t="shared" si="0"/>
        <v>0</v>
      </c>
      <c r="J15" s="174">
        <v>20000</v>
      </c>
      <c r="K15" s="175">
        <f t="shared" si="1"/>
        <v>20000</v>
      </c>
      <c r="L15" s="175">
        <v>21</v>
      </c>
      <c r="M15" s="175">
        <f t="shared" si="2"/>
        <v>0</v>
      </c>
      <c r="N15" s="175">
        <v>0</v>
      </c>
      <c r="O15" s="175">
        <f t="shared" si="3"/>
        <v>0</v>
      </c>
      <c r="P15" s="175">
        <v>0</v>
      </c>
      <c r="Q15" s="175">
        <f t="shared" si="4"/>
        <v>0</v>
      </c>
      <c r="R15" s="175"/>
      <c r="S15" s="175" t="s">
        <v>109</v>
      </c>
      <c r="T15" s="176" t="s">
        <v>110</v>
      </c>
      <c r="U15" s="155">
        <v>0</v>
      </c>
      <c r="V15" s="155">
        <f t="shared" si="5"/>
        <v>0</v>
      </c>
      <c r="W15" s="155"/>
      <c r="X15" s="155" t="s">
        <v>111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112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0">
        <v>7</v>
      </c>
      <c r="B16" s="171" t="s">
        <v>123</v>
      </c>
      <c r="C16" s="179" t="s">
        <v>124</v>
      </c>
      <c r="D16" s="172" t="s">
        <v>108</v>
      </c>
      <c r="E16" s="173">
        <v>1</v>
      </c>
      <c r="F16" s="174">
        <v>10000</v>
      </c>
      <c r="G16" s="175"/>
      <c r="H16" s="174">
        <v>0</v>
      </c>
      <c r="I16" s="175">
        <f t="shared" si="0"/>
        <v>0</v>
      </c>
      <c r="J16" s="174">
        <v>10000</v>
      </c>
      <c r="K16" s="175">
        <f t="shared" si="1"/>
        <v>10000</v>
      </c>
      <c r="L16" s="175">
        <v>21</v>
      </c>
      <c r="M16" s="175">
        <f t="shared" si="2"/>
        <v>0</v>
      </c>
      <c r="N16" s="175">
        <v>0</v>
      </c>
      <c r="O16" s="175">
        <f t="shared" si="3"/>
        <v>0</v>
      </c>
      <c r="P16" s="175">
        <v>0</v>
      </c>
      <c r="Q16" s="175">
        <f t="shared" si="4"/>
        <v>0</v>
      </c>
      <c r="R16" s="175"/>
      <c r="S16" s="175" t="s">
        <v>109</v>
      </c>
      <c r="T16" s="176" t="s">
        <v>110</v>
      </c>
      <c r="U16" s="155">
        <v>0</v>
      </c>
      <c r="V16" s="155">
        <f t="shared" si="5"/>
        <v>0</v>
      </c>
      <c r="W16" s="155"/>
      <c r="X16" s="155" t="s">
        <v>111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112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0">
        <v>8</v>
      </c>
      <c r="B17" s="171" t="s">
        <v>125</v>
      </c>
      <c r="C17" s="179" t="s">
        <v>126</v>
      </c>
      <c r="D17" s="172" t="s">
        <v>108</v>
      </c>
      <c r="E17" s="173">
        <v>1</v>
      </c>
      <c r="F17" s="174">
        <v>1500</v>
      </c>
      <c r="G17" s="175"/>
      <c r="H17" s="174">
        <v>0</v>
      </c>
      <c r="I17" s="175">
        <f t="shared" si="0"/>
        <v>0</v>
      </c>
      <c r="J17" s="174">
        <v>1500</v>
      </c>
      <c r="K17" s="175">
        <f t="shared" si="1"/>
        <v>1500</v>
      </c>
      <c r="L17" s="175">
        <v>21</v>
      </c>
      <c r="M17" s="175">
        <f t="shared" si="2"/>
        <v>0</v>
      </c>
      <c r="N17" s="175">
        <v>0</v>
      </c>
      <c r="O17" s="175">
        <f t="shared" si="3"/>
        <v>0</v>
      </c>
      <c r="P17" s="175">
        <v>0</v>
      </c>
      <c r="Q17" s="175">
        <f t="shared" si="4"/>
        <v>0</v>
      </c>
      <c r="R17" s="175"/>
      <c r="S17" s="175" t="s">
        <v>109</v>
      </c>
      <c r="T17" s="176" t="s">
        <v>110</v>
      </c>
      <c r="U17" s="155">
        <v>0</v>
      </c>
      <c r="V17" s="155">
        <f t="shared" si="5"/>
        <v>0</v>
      </c>
      <c r="W17" s="155"/>
      <c r="X17" s="155" t="s">
        <v>111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112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0">
        <v>9</v>
      </c>
      <c r="B18" s="171" t="s">
        <v>127</v>
      </c>
      <c r="C18" s="179" t="s">
        <v>128</v>
      </c>
      <c r="D18" s="172" t="s">
        <v>108</v>
      </c>
      <c r="E18" s="173">
        <v>1</v>
      </c>
      <c r="F18" s="174">
        <v>1500</v>
      </c>
      <c r="G18" s="175"/>
      <c r="H18" s="174">
        <v>0</v>
      </c>
      <c r="I18" s="175">
        <f t="shared" si="0"/>
        <v>0</v>
      </c>
      <c r="J18" s="174">
        <v>1500</v>
      </c>
      <c r="K18" s="175">
        <f t="shared" si="1"/>
        <v>1500</v>
      </c>
      <c r="L18" s="175">
        <v>21</v>
      </c>
      <c r="M18" s="175">
        <f t="shared" si="2"/>
        <v>0</v>
      </c>
      <c r="N18" s="175">
        <v>0</v>
      </c>
      <c r="O18" s="175">
        <f t="shared" si="3"/>
        <v>0</v>
      </c>
      <c r="P18" s="175">
        <v>0</v>
      </c>
      <c r="Q18" s="175">
        <f t="shared" si="4"/>
        <v>0</v>
      </c>
      <c r="R18" s="175"/>
      <c r="S18" s="175" t="s">
        <v>109</v>
      </c>
      <c r="T18" s="176" t="s">
        <v>110</v>
      </c>
      <c r="U18" s="155">
        <v>0</v>
      </c>
      <c r="V18" s="155">
        <f t="shared" si="5"/>
        <v>0</v>
      </c>
      <c r="W18" s="155"/>
      <c r="X18" s="155" t="s">
        <v>111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112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0">
        <v>10</v>
      </c>
      <c r="B19" s="171" t="s">
        <v>129</v>
      </c>
      <c r="C19" s="179" t="s">
        <v>130</v>
      </c>
      <c r="D19" s="172" t="s">
        <v>108</v>
      </c>
      <c r="E19" s="173">
        <v>1</v>
      </c>
      <c r="F19" s="174">
        <v>3000</v>
      </c>
      <c r="G19" s="175"/>
      <c r="H19" s="174">
        <v>0</v>
      </c>
      <c r="I19" s="175">
        <f t="shared" si="0"/>
        <v>0</v>
      </c>
      <c r="J19" s="174">
        <v>3000</v>
      </c>
      <c r="K19" s="175">
        <f t="shared" si="1"/>
        <v>3000</v>
      </c>
      <c r="L19" s="175">
        <v>21</v>
      </c>
      <c r="M19" s="175">
        <f t="shared" si="2"/>
        <v>0</v>
      </c>
      <c r="N19" s="175">
        <v>0</v>
      </c>
      <c r="O19" s="175">
        <f t="shared" si="3"/>
        <v>0</v>
      </c>
      <c r="P19" s="175">
        <v>0</v>
      </c>
      <c r="Q19" s="175">
        <f t="shared" si="4"/>
        <v>0</v>
      </c>
      <c r="R19" s="175"/>
      <c r="S19" s="175" t="s">
        <v>109</v>
      </c>
      <c r="T19" s="176" t="s">
        <v>110</v>
      </c>
      <c r="U19" s="155">
        <v>0</v>
      </c>
      <c r="V19" s="155">
        <f t="shared" si="5"/>
        <v>0</v>
      </c>
      <c r="W19" s="155"/>
      <c r="X19" s="155" t="s">
        <v>111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112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3">
        <v>11</v>
      </c>
      <c r="B20" s="164" t="s">
        <v>131</v>
      </c>
      <c r="C20" s="180" t="s">
        <v>132</v>
      </c>
      <c r="D20" s="165" t="s">
        <v>133</v>
      </c>
      <c r="E20" s="166">
        <v>1</v>
      </c>
      <c r="F20" s="167">
        <v>5000</v>
      </c>
      <c r="G20" s="168"/>
      <c r="H20" s="167">
        <v>0</v>
      </c>
      <c r="I20" s="168">
        <f t="shared" si="0"/>
        <v>0</v>
      </c>
      <c r="J20" s="167">
        <v>5000</v>
      </c>
      <c r="K20" s="168">
        <f t="shared" si="1"/>
        <v>5000</v>
      </c>
      <c r="L20" s="168">
        <v>21</v>
      </c>
      <c r="M20" s="168">
        <f t="shared" si="2"/>
        <v>0</v>
      </c>
      <c r="N20" s="168">
        <v>0</v>
      </c>
      <c r="O20" s="168">
        <f t="shared" si="3"/>
        <v>0</v>
      </c>
      <c r="P20" s="168">
        <v>0</v>
      </c>
      <c r="Q20" s="168">
        <f t="shared" si="4"/>
        <v>0</v>
      </c>
      <c r="R20" s="168"/>
      <c r="S20" s="168" t="s">
        <v>134</v>
      </c>
      <c r="T20" s="169" t="s">
        <v>110</v>
      </c>
      <c r="U20" s="155">
        <v>0</v>
      </c>
      <c r="V20" s="155">
        <f t="shared" si="5"/>
        <v>0</v>
      </c>
      <c r="W20" s="155"/>
      <c r="X20" s="155" t="s">
        <v>111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112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3"/>
      <c r="B21" s="4"/>
      <c r="C21" s="181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91</v>
      </c>
    </row>
    <row r="22" spans="1:60" x14ac:dyDescent="0.2">
      <c r="A22" s="149"/>
      <c r="B22" s="150" t="s">
        <v>29</v>
      </c>
      <c r="C22" s="182"/>
      <c r="D22" s="151"/>
      <c r="E22" s="152"/>
      <c r="F22" s="152"/>
      <c r="G22" s="177">
        <f>G8+G13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f>SUMIF(L7:L20,AE21,G7:G20)</f>
        <v>0</v>
      </c>
      <c r="AF22">
        <f>SUMIF(L7:L20,AF21,G7:G20)</f>
        <v>0</v>
      </c>
      <c r="AG22" t="s">
        <v>135</v>
      </c>
    </row>
    <row r="23" spans="1:60" x14ac:dyDescent="0.2">
      <c r="C23" s="183"/>
      <c r="D23" s="10"/>
      <c r="AG23" t="s">
        <v>136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G82" sqref="G82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63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137</v>
      </c>
      <c r="B1" s="246"/>
      <c r="C1" s="246"/>
      <c r="D1" s="246"/>
      <c r="E1" s="246"/>
      <c r="F1" s="246"/>
      <c r="G1" s="246"/>
      <c r="AG1" t="s">
        <v>77</v>
      </c>
    </row>
    <row r="2" spans="1:60" ht="25.15" customHeight="1" x14ac:dyDescent="0.2">
      <c r="A2" s="138" t="s">
        <v>7</v>
      </c>
      <c r="B2" s="49" t="s">
        <v>43</v>
      </c>
      <c r="C2" s="247" t="s">
        <v>44</v>
      </c>
      <c r="D2" s="248"/>
      <c r="E2" s="248"/>
      <c r="F2" s="248"/>
      <c r="G2" s="249"/>
      <c r="AG2" t="s">
        <v>78</v>
      </c>
    </row>
    <row r="3" spans="1:60" ht="25.15" customHeight="1" x14ac:dyDescent="0.2">
      <c r="A3" s="138" t="s">
        <v>8</v>
      </c>
      <c r="B3" s="49" t="s">
        <v>50</v>
      </c>
      <c r="C3" s="247" t="s">
        <v>51</v>
      </c>
      <c r="D3" s="248"/>
      <c r="E3" s="248"/>
      <c r="F3" s="248"/>
      <c r="G3" s="249"/>
      <c r="AC3" s="120" t="s">
        <v>78</v>
      </c>
      <c r="AG3" t="s">
        <v>81</v>
      </c>
    </row>
    <row r="4" spans="1:60" ht="25.15" customHeight="1" x14ac:dyDescent="0.2">
      <c r="A4" s="139" t="s">
        <v>9</v>
      </c>
      <c r="B4" s="140" t="s">
        <v>52</v>
      </c>
      <c r="C4" s="250" t="s">
        <v>53</v>
      </c>
      <c r="D4" s="251"/>
      <c r="E4" s="251"/>
      <c r="F4" s="251"/>
      <c r="G4" s="252"/>
      <c r="AG4" t="s">
        <v>82</v>
      </c>
    </row>
    <row r="5" spans="1:60" x14ac:dyDescent="0.2">
      <c r="D5" s="10"/>
    </row>
    <row r="6" spans="1:60" ht="38.25" x14ac:dyDescent="0.2">
      <c r="A6" s="142" t="s">
        <v>83</v>
      </c>
      <c r="B6" s="144" t="s">
        <v>84</v>
      </c>
      <c r="C6" s="144" t="s">
        <v>85</v>
      </c>
      <c r="D6" s="143" t="s">
        <v>86</v>
      </c>
      <c r="E6" s="142" t="s">
        <v>87</v>
      </c>
      <c r="F6" s="141" t="s">
        <v>88</v>
      </c>
      <c r="G6" s="142" t="s">
        <v>29</v>
      </c>
      <c r="H6" s="145" t="s">
        <v>30</v>
      </c>
      <c r="I6" s="145" t="s">
        <v>89</v>
      </c>
      <c r="J6" s="145" t="s">
        <v>31</v>
      </c>
      <c r="K6" s="145" t="s">
        <v>90</v>
      </c>
      <c r="L6" s="145" t="s">
        <v>91</v>
      </c>
      <c r="M6" s="145" t="s">
        <v>92</v>
      </c>
      <c r="N6" s="145" t="s">
        <v>93</v>
      </c>
      <c r="O6" s="145" t="s">
        <v>94</v>
      </c>
      <c r="P6" s="145" t="s">
        <v>95</v>
      </c>
      <c r="Q6" s="145" t="s">
        <v>96</v>
      </c>
      <c r="R6" s="145" t="s">
        <v>97</v>
      </c>
      <c r="S6" s="145" t="s">
        <v>98</v>
      </c>
      <c r="T6" s="145" t="s">
        <v>99</v>
      </c>
      <c r="U6" s="145" t="s">
        <v>100</v>
      </c>
      <c r="V6" s="145" t="s">
        <v>101</v>
      </c>
      <c r="W6" s="145" t="s">
        <v>102</v>
      </c>
      <c r="X6" s="145" t="s">
        <v>103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7" t="s">
        <v>104</v>
      </c>
      <c r="B8" s="158" t="s">
        <v>58</v>
      </c>
      <c r="C8" s="178" t="s">
        <v>59</v>
      </c>
      <c r="D8" s="159"/>
      <c r="E8" s="160"/>
      <c r="F8" s="161"/>
      <c r="G8" s="161">
        <f>SUMIF(AG9:AG30,"&lt;&gt;NOR",G9:G30)</f>
        <v>0</v>
      </c>
      <c r="H8" s="161"/>
      <c r="I8" s="161">
        <f>SUM(I9:I30)</f>
        <v>0</v>
      </c>
      <c r="J8" s="161"/>
      <c r="K8" s="161">
        <f>SUM(K9:K30)</f>
        <v>57834</v>
      </c>
      <c r="L8" s="161"/>
      <c r="M8" s="161">
        <f>SUM(M9:M30)</f>
        <v>0</v>
      </c>
      <c r="N8" s="161"/>
      <c r="O8" s="161">
        <f>SUM(O9:O30)</f>
        <v>0</v>
      </c>
      <c r="P8" s="161"/>
      <c r="Q8" s="161">
        <f>SUM(Q9:Q30)</f>
        <v>0</v>
      </c>
      <c r="R8" s="161"/>
      <c r="S8" s="161"/>
      <c r="T8" s="162"/>
      <c r="U8" s="156"/>
      <c r="V8" s="156">
        <f>SUM(V9:V30)</f>
        <v>123.81</v>
      </c>
      <c r="W8" s="156"/>
      <c r="X8" s="156"/>
      <c r="AG8" t="s">
        <v>105</v>
      </c>
    </row>
    <row r="9" spans="1:60" outlineLevel="1" x14ac:dyDescent="0.2">
      <c r="A9" s="163">
        <v>1</v>
      </c>
      <c r="B9" s="164" t="s">
        <v>138</v>
      </c>
      <c r="C9" s="180" t="s">
        <v>139</v>
      </c>
      <c r="D9" s="165" t="s">
        <v>140</v>
      </c>
      <c r="E9" s="166">
        <v>13</v>
      </c>
      <c r="F9" s="167">
        <v>1741</v>
      </c>
      <c r="G9" s="168"/>
      <c r="H9" s="167">
        <v>0</v>
      </c>
      <c r="I9" s="168">
        <f>ROUND(E9*H9,2)</f>
        <v>0</v>
      </c>
      <c r="J9" s="167">
        <v>1741</v>
      </c>
      <c r="K9" s="168">
        <f>ROUND(E9*J9,2)</f>
        <v>22633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 t="s">
        <v>141</v>
      </c>
      <c r="S9" s="168" t="s">
        <v>109</v>
      </c>
      <c r="T9" s="169" t="s">
        <v>109</v>
      </c>
      <c r="U9" s="155">
        <v>4.6550000000000002</v>
      </c>
      <c r="V9" s="155">
        <f>ROUND(E9*U9,2)</f>
        <v>60.52</v>
      </c>
      <c r="W9" s="155"/>
      <c r="X9" s="155" t="s">
        <v>142</v>
      </c>
      <c r="Y9" s="146"/>
      <c r="Z9" s="146"/>
      <c r="AA9" s="146"/>
      <c r="AB9" s="146"/>
      <c r="AC9" s="146"/>
      <c r="AD9" s="146"/>
      <c r="AE9" s="146"/>
      <c r="AF9" s="146"/>
      <c r="AG9" s="146" t="s">
        <v>143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53"/>
      <c r="B10" s="154"/>
      <c r="C10" s="253" t="s">
        <v>144</v>
      </c>
      <c r="D10" s="254"/>
      <c r="E10" s="254"/>
      <c r="F10" s="254"/>
      <c r="G10" s="25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145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53"/>
      <c r="B11" s="154"/>
      <c r="C11" s="187" t="s">
        <v>146</v>
      </c>
      <c r="D11" s="184"/>
      <c r="E11" s="185">
        <v>10</v>
      </c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147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53"/>
      <c r="B12" s="154"/>
      <c r="C12" s="187" t="s">
        <v>148</v>
      </c>
      <c r="D12" s="184"/>
      <c r="E12" s="185">
        <v>3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147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63">
        <v>2</v>
      </c>
      <c r="B13" s="164" t="s">
        <v>149</v>
      </c>
      <c r="C13" s="180" t="s">
        <v>150</v>
      </c>
      <c r="D13" s="165" t="s">
        <v>140</v>
      </c>
      <c r="E13" s="166">
        <v>13</v>
      </c>
      <c r="F13" s="167">
        <v>269</v>
      </c>
      <c r="G13" s="168"/>
      <c r="H13" s="167">
        <v>0</v>
      </c>
      <c r="I13" s="168">
        <f>ROUND(E13*H13,2)</f>
        <v>0</v>
      </c>
      <c r="J13" s="167">
        <v>269</v>
      </c>
      <c r="K13" s="168">
        <f>ROUND(E13*J13,2)</f>
        <v>3497</v>
      </c>
      <c r="L13" s="168">
        <v>21</v>
      </c>
      <c r="M13" s="168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68" t="s">
        <v>141</v>
      </c>
      <c r="S13" s="168" t="s">
        <v>109</v>
      </c>
      <c r="T13" s="169" t="s">
        <v>109</v>
      </c>
      <c r="U13" s="155">
        <v>1.0999999999999999E-2</v>
      </c>
      <c r="V13" s="155">
        <f>ROUND(E13*U13,2)</f>
        <v>0.14000000000000001</v>
      </c>
      <c r="W13" s="155"/>
      <c r="X13" s="155" t="s">
        <v>142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143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53"/>
      <c r="B14" s="154"/>
      <c r="C14" s="253" t="s">
        <v>151</v>
      </c>
      <c r="D14" s="254"/>
      <c r="E14" s="254"/>
      <c r="F14" s="254"/>
      <c r="G14" s="254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145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53"/>
      <c r="B15" s="154"/>
      <c r="C15" s="187" t="s">
        <v>146</v>
      </c>
      <c r="D15" s="184"/>
      <c r="E15" s="185">
        <v>10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147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53"/>
      <c r="B16" s="154"/>
      <c r="C16" s="187" t="s">
        <v>148</v>
      </c>
      <c r="D16" s="184"/>
      <c r="E16" s="185">
        <v>3</v>
      </c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147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3">
        <v>3</v>
      </c>
      <c r="B17" s="164" t="s">
        <v>152</v>
      </c>
      <c r="C17" s="180" t="s">
        <v>153</v>
      </c>
      <c r="D17" s="165" t="s">
        <v>140</v>
      </c>
      <c r="E17" s="166">
        <v>13</v>
      </c>
      <c r="F17" s="167">
        <v>335.5</v>
      </c>
      <c r="G17" s="168"/>
      <c r="H17" s="167">
        <v>0</v>
      </c>
      <c r="I17" s="168">
        <f>ROUND(E17*H17,2)</f>
        <v>0</v>
      </c>
      <c r="J17" s="167">
        <v>335.5</v>
      </c>
      <c r="K17" s="168">
        <f>ROUND(E17*J17,2)</f>
        <v>4361.5</v>
      </c>
      <c r="L17" s="168">
        <v>21</v>
      </c>
      <c r="M17" s="168">
        <f>G17*(1+L17/100)</f>
        <v>0</v>
      </c>
      <c r="N17" s="168">
        <v>0</v>
      </c>
      <c r="O17" s="168">
        <f>ROUND(E17*N17,2)</f>
        <v>0</v>
      </c>
      <c r="P17" s="168">
        <v>0</v>
      </c>
      <c r="Q17" s="168">
        <f>ROUND(E17*P17,2)</f>
        <v>0</v>
      </c>
      <c r="R17" s="168" t="s">
        <v>141</v>
      </c>
      <c r="S17" s="168" t="s">
        <v>109</v>
      </c>
      <c r="T17" s="169" t="s">
        <v>109</v>
      </c>
      <c r="U17" s="155">
        <v>0.86799999999999999</v>
      </c>
      <c r="V17" s="155">
        <f>ROUND(E17*U17,2)</f>
        <v>11.28</v>
      </c>
      <c r="W17" s="155"/>
      <c r="X17" s="155" t="s">
        <v>142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143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53"/>
      <c r="B18" s="154"/>
      <c r="C18" s="253" t="s">
        <v>154</v>
      </c>
      <c r="D18" s="254"/>
      <c r="E18" s="254"/>
      <c r="F18" s="254"/>
      <c r="G18" s="254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145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53"/>
      <c r="B19" s="154"/>
      <c r="C19" s="187" t="s">
        <v>146</v>
      </c>
      <c r="D19" s="184"/>
      <c r="E19" s="185">
        <v>10</v>
      </c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147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53"/>
      <c r="B20" s="154"/>
      <c r="C20" s="187" t="s">
        <v>148</v>
      </c>
      <c r="D20" s="184"/>
      <c r="E20" s="185">
        <v>3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147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3">
        <v>4</v>
      </c>
      <c r="B21" s="164" t="s">
        <v>155</v>
      </c>
      <c r="C21" s="180" t="s">
        <v>156</v>
      </c>
      <c r="D21" s="165" t="s">
        <v>140</v>
      </c>
      <c r="E21" s="166">
        <v>65</v>
      </c>
      <c r="F21" s="167">
        <v>305.5</v>
      </c>
      <c r="G21" s="168"/>
      <c r="H21" s="167">
        <v>0</v>
      </c>
      <c r="I21" s="168">
        <f>ROUND(E21*H21,2)</f>
        <v>0</v>
      </c>
      <c r="J21" s="167">
        <v>305.5</v>
      </c>
      <c r="K21" s="168">
        <f>ROUND(E21*J21,2)</f>
        <v>19857.5</v>
      </c>
      <c r="L21" s="168">
        <v>21</v>
      </c>
      <c r="M21" s="168">
        <f>G21*(1+L21/100)</f>
        <v>0</v>
      </c>
      <c r="N21" s="168">
        <v>0</v>
      </c>
      <c r="O21" s="168">
        <f>ROUND(E21*N21,2)</f>
        <v>0</v>
      </c>
      <c r="P21" s="168">
        <v>0</v>
      </c>
      <c r="Q21" s="168">
        <f>ROUND(E21*P21,2)</f>
        <v>0</v>
      </c>
      <c r="R21" s="168" t="s">
        <v>141</v>
      </c>
      <c r="S21" s="168" t="s">
        <v>109</v>
      </c>
      <c r="T21" s="169" t="s">
        <v>109</v>
      </c>
      <c r="U21" s="155">
        <v>0.79100000000000004</v>
      </c>
      <c r="V21" s="155">
        <f>ROUND(E21*U21,2)</f>
        <v>51.42</v>
      </c>
      <c r="W21" s="155"/>
      <c r="X21" s="155" t="s">
        <v>142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143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53"/>
      <c r="B22" s="154"/>
      <c r="C22" s="253" t="s">
        <v>154</v>
      </c>
      <c r="D22" s="254"/>
      <c r="E22" s="254"/>
      <c r="F22" s="254"/>
      <c r="G22" s="254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145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53"/>
      <c r="B23" s="154"/>
      <c r="C23" s="187" t="s">
        <v>157</v>
      </c>
      <c r="D23" s="184"/>
      <c r="E23" s="185">
        <v>50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147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53"/>
      <c r="B24" s="154"/>
      <c r="C24" s="187" t="s">
        <v>158</v>
      </c>
      <c r="D24" s="184"/>
      <c r="E24" s="185">
        <v>15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147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3">
        <v>5</v>
      </c>
      <c r="B25" s="164" t="s">
        <v>159</v>
      </c>
      <c r="C25" s="180" t="s">
        <v>160</v>
      </c>
      <c r="D25" s="165" t="s">
        <v>161</v>
      </c>
      <c r="E25" s="166">
        <v>25</v>
      </c>
      <c r="F25" s="167">
        <v>13.4</v>
      </c>
      <c r="G25" s="168"/>
      <c r="H25" s="167">
        <v>0</v>
      </c>
      <c r="I25" s="168">
        <f>ROUND(E25*H25,2)</f>
        <v>0</v>
      </c>
      <c r="J25" s="167">
        <v>13.4</v>
      </c>
      <c r="K25" s="168">
        <f>ROUND(E25*J25,2)</f>
        <v>335</v>
      </c>
      <c r="L25" s="168">
        <v>21</v>
      </c>
      <c r="M25" s="168">
        <f>G25*(1+L25/100)</f>
        <v>0</v>
      </c>
      <c r="N25" s="168">
        <v>0</v>
      </c>
      <c r="O25" s="168">
        <f>ROUND(E25*N25,2)</f>
        <v>0</v>
      </c>
      <c r="P25" s="168">
        <v>0</v>
      </c>
      <c r="Q25" s="168">
        <f>ROUND(E25*P25,2)</f>
        <v>0</v>
      </c>
      <c r="R25" s="168" t="s">
        <v>141</v>
      </c>
      <c r="S25" s="168" t="s">
        <v>109</v>
      </c>
      <c r="T25" s="169" t="s">
        <v>109</v>
      </c>
      <c r="U25" s="155">
        <v>1.7999999999999999E-2</v>
      </c>
      <c r="V25" s="155">
        <f>ROUND(E25*U25,2)</f>
        <v>0.45</v>
      </c>
      <c r="W25" s="155"/>
      <c r="X25" s="155" t="s">
        <v>142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143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53"/>
      <c r="B26" s="154"/>
      <c r="C26" s="253" t="s">
        <v>162</v>
      </c>
      <c r="D26" s="254"/>
      <c r="E26" s="254"/>
      <c r="F26" s="254"/>
      <c r="G26" s="254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145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53"/>
      <c r="B27" s="154"/>
      <c r="C27" s="187" t="s">
        <v>163</v>
      </c>
      <c r="D27" s="184"/>
      <c r="E27" s="185">
        <v>25</v>
      </c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147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3">
        <v>6</v>
      </c>
      <c r="B28" s="164" t="s">
        <v>164</v>
      </c>
      <c r="C28" s="180" t="s">
        <v>165</v>
      </c>
      <c r="D28" s="165" t="s">
        <v>140</v>
      </c>
      <c r="E28" s="166">
        <v>13</v>
      </c>
      <c r="F28" s="167">
        <v>550</v>
      </c>
      <c r="G28" s="168"/>
      <c r="H28" s="167">
        <v>0</v>
      </c>
      <c r="I28" s="168">
        <f>ROUND(E28*H28,2)</f>
        <v>0</v>
      </c>
      <c r="J28" s="167">
        <v>550</v>
      </c>
      <c r="K28" s="168">
        <f>ROUND(E28*J28,2)</f>
        <v>7150</v>
      </c>
      <c r="L28" s="168">
        <v>21</v>
      </c>
      <c r="M28" s="168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68" t="s">
        <v>141</v>
      </c>
      <c r="S28" s="168" t="s">
        <v>109</v>
      </c>
      <c r="T28" s="169" t="s">
        <v>109</v>
      </c>
      <c r="U28" s="155">
        <v>0</v>
      </c>
      <c r="V28" s="155">
        <f>ROUND(E28*U28,2)</f>
        <v>0</v>
      </c>
      <c r="W28" s="155"/>
      <c r="X28" s="155" t="s">
        <v>142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143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53"/>
      <c r="B29" s="154"/>
      <c r="C29" s="187" t="s">
        <v>146</v>
      </c>
      <c r="D29" s="184"/>
      <c r="E29" s="185">
        <v>10</v>
      </c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147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53"/>
      <c r="B30" s="154"/>
      <c r="C30" s="187" t="s">
        <v>148</v>
      </c>
      <c r="D30" s="184"/>
      <c r="E30" s="185">
        <v>3</v>
      </c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147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57" t="s">
        <v>104</v>
      </c>
      <c r="B31" s="158" t="s">
        <v>60</v>
      </c>
      <c r="C31" s="178" t="s">
        <v>61</v>
      </c>
      <c r="D31" s="159"/>
      <c r="E31" s="160"/>
      <c r="F31" s="161"/>
      <c r="G31" s="161">
        <f>SUMIF(AG32:AG36,"&lt;&gt;NOR",G32:G36)</f>
        <v>0</v>
      </c>
      <c r="H31" s="161"/>
      <c r="I31" s="161">
        <f>SUM(I32:I36)</f>
        <v>8779.0499999999993</v>
      </c>
      <c r="J31" s="161"/>
      <c r="K31" s="161">
        <f>SUM(K32:K36)</f>
        <v>1803.45</v>
      </c>
      <c r="L31" s="161"/>
      <c r="M31" s="161">
        <f>SUM(M32:M36)</f>
        <v>0</v>
      </c>
      <c r="N31" s="161"/>
      <c r="O31" s="161">
        <f>SUM(O32:O36)</f>
        <v>7.72</v>
      </c>
      <c r="P31" s="161"/>
      <c r="Q31" s="161">
        <f>SUM(Q32:Q36)</f>
        <v>0</v>
      </c>
      <c r="R31" s="161"/>
      <c r="S31" s="161"/>
      <c r="T31" s="162"/>
      <c r="U31" s="156"/>
      <c r="V31" s="156">
        <f>SUM(V32:V36)</f>
        <v>4.3899999999999997</v>
      </c>
      <c r="W31" s="156"/>
      <c r="X31" s="156"/>
      <c r="AG31" t="s">
        <v>105</v>
      </c>
    </row>
    <row r="32" spans="1:60" outlineLevel="1" x14ac:dyDescent="0.2">
      <c r="A32" s="163">
        <v>7</v>
      </c>
      <c r="B32" s="164" t="s">
        <v>166</v>
      </c>
      <c r="C32" s="180" t="s">
        <v>167</v>
      </c>
      <c r="D32" s="165" t="s">
        <v>168</v>
      </c>
      <c r="E32" s="166">
        <v>17.5</v>
      </c>
      <c r="F32" s="167">
        <v>117</v>
      </c>
      <c r="G32" s="168"/>
      <c r="H32" s="167">
        <v>97.2</v>
      </c>
      <c r="I32" s="168">
        <f>ROUND(E32*H32,2)</f>
        <v>1701</v>
      </c>
      <c r="J32" s="167">
        <v>19.8</v>
      </c>
      <c r="K32" s="168">
        <f>ROUND(E32*J32,2)</f>
        <v>346.5</v>
      </c>
      <c r="L32" s="168">
        <v>21</v>
      </c>
      <c r="M32" s="168">
        <f>G32*(1+L32/100)</f>
        <v>0</v>
      </c>
      <c r="N32" s="168">
        <v>7.77E-3</v>
      </c>
      <c r="O32" s="168">
        <f>ROUND(E32*N32,2)</f>
        <v>0.14000000000000001</v>
      </c>
      <c r="P32" s="168">
        <v>0</v>
      </c>
      <c r="Q32" s="168">
        <f>ROUND(E32*P32,2)</f>
        <v>0</v>
      </c>
      <c r="R32" s="168" t="s">
        <v>169</v>
      </c>
      <c r="S32" s="168" t="s">
        <v>109</v>
      </c>
      <c r="T32" s="169" t="s">
        <v>109</v>
      </c>
      <c r="U32" s="155">
        <v>0.05</v>
      </c>
      <c r="V32" s="155">
        <f>ROUND(E32*U32,2)</f>
        <v>0.88</v>
      </c>
      <c r="W32" s="155"/>
      <c r="X32" s="155" t="s">
        <v>142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143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53"/>
      <c r="B33" s="154"/>
      <c r="C33" s="187" t="s">
        <v>170</v>
      </c>
      <c r="D33" s="184"/>
      <c r="E33" s="185">
        <v>17.5</v>
      </c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147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3">
        <v>8</v>
      </c>
      <c r="B34" s="164" t="s">
        <v>171</v>
      </c>
      <c r="C34" s="180" t="s">
        <v>172</v>
      </c>
      <c r="D34" s="165" t="s">
        <v>140</v>
      </c>
      <c r="E34" s="166">
        <v>3</v>
      </c>
      <c r="F34" s="167">
        <v>2845</v>
      </c>
      <c r="G34" s="168"/>
      <c r="H34" s="167">
        <v>2359.35</v>
      </c>
      <c r="I34" s="168">
        <f>ROUND(E34*H34,2)</f>
        <v>7078.05</v>
      </c>
      <c r="J34" s="167">
        <v>485.65</v>
      </c>
      <c r="K34" s="168">
        <f>ROUND(E34*J34,2)</f>
        <v>1456.95</v>
      </c>
      <c r="L34" s="168">
        <v>21</v>
      </c>
      <c r="M34" s="168">
        <f>G34*(1+L34/100)</f>
        <v>0</v>
      </c>
      <c r="N34" s="168">
        <v>2.5251399999999999</v>
      </c>
      <c r="O34" s="168">
        <f>ROUND(E34*N34,2)</f>
        <v>7.58</v>
      </c>
      <c r="P34" s="168">
        <v>0</v>
      </c>
      <c r="Q34" s="168">
        <f>ROUND(E34*P34,2)</f>
        <v>0</v>
      </c>
      <c r="R34" s="168" t="s">
        <v>173</v>
      </c>
      <c r="S34" s="168" t="s">
        <v>109</v>
      </c>
      <c r="T34" s="169" t="s">
        <v>109</v>
      </c>
      <c r="U34" s="155">
        <v>1.17</v>
      </c>
      <c r="V34" s="155">
        <f>ROUND(E34*U34,2)</f>
        <v>3.51</v>
      </c>
      <c r="W34" s="155"/>
      <c r="X34" s="155" t="s">
        <v>142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143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53"/>
      <c r="B35" s="154"/>
      <c r="C35" s="253" t="s">
        <v>174</v>
      </c>
      <c r="D35" s="254"/>
      <c r="E35" s="254"/>
      <c r="F35" s="254"/>
      <c r="G35" s="254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145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53"/>
      <c r="B36" s="154"/>
      <c r="C36" s="187" t="s">
        <v>175</v>
      </c>
      <c r="D36" s="184"/>
      <c r="E36" s="185">
        <v>3</v>
      </c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147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x14ac:dyDescent="0.2">
      <c r="A37" s="157" t="s">
        <v>104</v>
      </c>
      <c r="B37" s="158" t="s">
        <v>62</v>
      </c>
      <c r="C37" s="178" t="s">
        <v>63</v>
      </c>
      <c r="D37" s="159"/>
      <c r="E37" s="160"/>
      <c r="F37" s="161"/>
      <c r="G37" s="161">
        <f>SUMIF(AG38:AG53,"&lt;&gt;NOR",G38:G53)</f>
        <v>0</v>
      </c>
      <c r="H37" s="161"/>
      <c r="I37" s="161">
        <f>SUM(I38:I53)</f>
        <v>15732.75</v>
      </c>
      <c r="J37" s="161"/>
      <c r="K37" s="161">
        <f>SUM(K38:K53)</f>
        <v>13222.25</v>
      </c>
      <c r="L37" s="161"/>
      <c r="M37" s="161">
        <f>SUM(M38:M53)</f>
        <v>0</v>
      </c>
      <c r="N37" s="161"/>
      <c r="O37" s="161">
        <f>SUM(O38:O53)</f>
        <v>25.62</v>
      </c>
      <c r="P37" s="161"/>
      <c r="Q37" s="161">
        <f>SUM(Q38:Q53)</f>
        <v>0</v>
      </c>
      <c r="R37" s="161"/>
      <c r="S37" s="161"/>
      <c r="T37" s="162"/>
      <c r="U37" s="156"/>
      <c r="V37" s="156">
        <f>SUM(V38:V53)</f>
        <v>24.81</v>
      </c>
      <c r="W37" s="156"/>
      <c r="X37" s="156"/>
      <c r="AG37" t="s">
        <v>105</v>
      </c>
    </row>
    <row r="38" spans="1:60" ht="22.5" outlineLevel="1" x14ac:dyDescent="0.2">
      <c r="A38" s="163">
        <v>9</v>
      </c>
      <c r="B38" s="164" t="s">
        <v>176</v>
      </c>
      <c r="C38" s="180" t="s">
        <v>177</v>
      </c>
      <c r="D38" s="165" t="s">
        <v>161</v>
      </c>
      <c r="E38" s="166">
        <v>25</v>
      </c>
      <c r="F38" s="167">
        <v>88.8</v>
      </c>
      <c r="G38" s="168"/>
      <c r="H38" s="167">
        <v>53.15</v>
      </c>
      <c r="I38" s="168">
        <f>ROUND(E38*H38,2)</f>
        <v>1328.75</v>
      </c>
      <c r="J38" s="167">
        <v>35.65</v>
      </c>
      <c r="K38" s="168">
        <f>ROUND(E38*J38,2)</f>
        <v>891.25</v>
      </c>
      <c r="L38" s="168">
        <v>21</v>
      </c>
      <c r="M38" s="168">
        <f>G38*(1+L38/100)</f>
        <v>0</v>
      </c>
      <c r="N38" s="168">
        <v>0.16192000000000001</v>
      </c>
      <c r="O38" s="168">
        <f>ROUND(E38*N38,2)</f>
        <v>4.05</v>
      </c>
      <c r="P38" s="168">
        <v>0</v>
      </c>
      <c r="Q38" s="168">
        <f>ROUND(E38*P38,2)</f>
        <v>0</v>
      </c>
      <c r="R38" s="168" t="s">
        <v>178</v>
      </c>
      <c r="S38" s="168" t="s">
        <v>109</v>
      </c>
      <c r="T38" s="169" t="s">
        <v>109</v>
      </c>
      <c r="U38" s="155">
        <v>0.09</v>
      </c>
      <c r="V38" s="155">
        <f>ROUND(E38*U38,2)</f>
        <v>2.25</v>
      </c>
      <c r="W38" s="155"/>
      <c r="X38" s="155" t="s">
        <v>142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143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53"/>
      <c r="B39" s="154"/>
      <c r="C39" s="253" t="s">
        <v>179</v>
      </c>
      <c r="D39" s="254"/>
      <c r="E39" s="254"/>
      <c r="F39" s="254"/>
      <c r="G39" s="254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145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53"/>
      <c r="B40" s="154"/>
      <c r="C40" s="187" t="s">
        <v>163</v>
      </c>
      <c r="D40" s="184"/>
      <c r="E40" s="185">
        <v>25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3">
        <v>10</v>
      </c>
      <c r="B41" s="164" t="s">
        <v>180</v>
      </c>
      <c r="C41" s="180" t="s">
        <v>181</v>
      </c>
      <c r="D41" s="165" t="s">
        <v>161</v>
      </c>
      <c r="E41" s="166">
        <v>25</v>
      </c>
      <c r="F41" s="167">
        <v>75.3</v>
      </c>
      <c r="G41" s="168"/>
      <c r="H41" s="167">
        <v>60.71</v>
      </c>
      <c r="I41" s="168">
        <f>ROUND(E41*H41,2)</f>
        <v>1517.75</v>
      </c>
      <c r="J41" s="167">
        <v>14.59</v>
      </c>
      <c r="K41" s="168">
        <f>ROUND(E41*J41,2)</f>
        <v>364.75</v>
      </c>
      <c r="L41" s="168">
        <v>21</v>
      </c>
      <c r="M41" s="168">
        <f>G41*(1+L41/100)</f>
        <v>0</v>
      </c>
      <c r="N41" s="168">
        <v>0.2024</v>
      </c>
      <c r="O41" s="168">
        <f>ROUND(E41*N41,2)</f>
        <v>5.0599999999999996</v>
      </c>
      <c r="P41" s="168">
        <v>0</v>
      </c>
      <c r="Q41" s="168">
        <f>ROUND(E41*P41,2)</f>
        <v>0</v>
      </c>
      <c r="R41" s="168" t="s">
        <v>178</v>
      </c>
      <c r="S41" s="168" t="s">
        <v>109</v>
      </c>
      <c r="T41" s="169" t="s">
        <v>109</v>
      </c>
      <c r="U41" s="155">
        <v>2.5999999999999999E-2</v>
      </c>
      <c r="V41" s="155">
        <f>ROUND(E41*U41,2)</f>
        <v>0.65</v>
      </c>
      <c r="W41" s="155"/>
      <c r="X41" s="155" t="s">
        <v>142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143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53"/>
      <c r="B42" s="154"/>
      <c r="C42" s="253" t="s">
        <v>182</v>
      </c>
      <c r="D42" s="254"/>
      <c r="E42" s="254"/>
      <c r="F42" s="254"/>
      <c r="G42" s="254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 t="s">
        <v>145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53"/>
      <c r="B43" s="154"/>
      <c r="C43" s="187" t="s">
        <v>163</v>
      </c>
      <c r="D43" s="184"/>
      <c r="E43" s="185">
        <v>25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147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3">
        <v>11</v>
      </c>
      <c r="B44" s="164" t="s">
        <v>183</v>
      </c>
      <c r="C44" s="180" t="s">
        <v>184</v>
      </c>
      <c r="D44" s="165" t="s">
        <v>161</v>
      </c>
      <c r="E44" s="166">
        <v>25</v>
      </c>
      <c r="F44" s="167">
        <v>144</v>
      </c>
      <c r="G44" s="168"/>
      <c r="H44" s="167">
        <v>102.33</v>
      </c>
      <c r="I44" s="168">
        <f>ROUND(E44*H44,2)</f>
        <v>2558.25</v>
      </c>
      <c r="J44" s="167">
        <v>41.67</v>
      </c>
      <c r="K44" s="168">
        <f>ROUND(E44*J44,2)</f>
        <v>1041.75</v>
      </c>
      <c r="L44" s="168">
        <v>21</v>
      </c>
      <c r="M44" s="168">
        <f>G44*(1+L44/100)</f>
        <v>0</v>
      </c>
      <c r="N44" s="168">
        <v>0.25094</v>
      </c>
      <c r="O44" s="168">
        <f>ROUND(E44*N44,2)</f>
        <v>6.27</v>
      </c>
      <c r="P44" s="168">
        <v>0</v>
      </c>
      <c r="Q44" s="168">
        <f>ROUND(E44*P44,2)</f>
        <v>0</v>
      </c>
      <c r="R44" s="168" t="s">
        <v>178</v>
      </c>
      <c r="S44" s="168" t="s">
        <v>109</v>
      </c>
      <c r="T44" s="169" t="s">
        <v>109</v>
      </c>
      <c r="U44" s="155">
        <v>5.0999999999999997E-2</v>
      </c>
      <c r="V44" s="155">
        <f>ROUND(E44*U44,2)</f>
        <v>1.28</v>
      </c>
      <c r="W44" s="155"/>
      <c r="X44" s="155" t="s">
        <v>142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143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53"/>
      <c r="B45" s="154"/>
      <c r="C45" s="253" t="s">
        <v>185</v>
      </c>
      <c r="D45" s="254"/>
      <c r="E45" s="254"/>
      <c r="F45" s="254"/>
      <c r="G45" s="254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 t="s">
        <v>145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86" t="str">
        <f>C45</f>
        <v>kamenivo hrubé drcené vel. 32 - 63 mm s výplňovým kamenivem (vibrovaný štěrk), s rozprostřením, vlhčením a zhutněním</v>
      </c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53"/>
      <c r="B46" s="154"/>
      <c r="C46" s="187" t="s">
        <v>163</v>
      </c>
      <c r="D46" s="184"/>
      <c r="E46" s="185">
        <v>25</v>
      </c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147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3">
        <v>12</v>
      </c>
      <c r="B47" s="164" t="s">
        <v>186</v>
      </c>
      <c r="C47" s="180" t="s">
        <v>187</v>
      </c>
      <c r="D47" s="165" t="s">
        <v>161</v>
      </c>
      <c r="E47" s="166">
        <v>25</v>
      </c>
      <c r="F47" s="167">
        <v>308.5</v>
      </c>
      <c r="G47" s="168"/>
      <c r="H47" s="167">
        <v>274.83999999999997</v>
      </c>
      <c r="I47" s="168">
        <f>ROUND(E47*H47,2)</f>
        <v>6871</v>
      </c>
      <c r="J47" s="167">
        <v>33.659999999999997</v>
      </c>
      <c r="K47" s="168">
        <f>ROUND(E47*J47,2)</f>
        <v>841.5</v>
      </c>
      <c r="L47" s="168">
        <v>21</v>
      </c>
      <c r="M47" s="168">
        <f>G47*(1+L47/100)</f>
        <v>0</v>
      </c>
      <c r="N47" s="168">
        <v>0.33206000000000002</v>
      </c>
      <c r="O47" s="168">
        <f>ROUND(E47*N47,2)</f>
        <v>8.3000000000000007</v>
      </c>
      <c r="P47" s="168">
        <v>0</v>
      </c>
      <c r="Q47" s="168">
        <f>ROUND(E47*P47,2)</f>
        <v>0</v>
      </c>
      <c r="R47" s="168" t="s">
        <v>178</v>
      </c>
      <c r="S47" s="168" t="s">
        <v>109</v>
      </c>
      <c r="T47" s="169" t="s">
        <v>109</v>
      </c>
      <c r="U47" s="155">
        <v>2.5000000000000001E-2</v>
      </c>
      <c r="V47" s="155">
        <f>ROUND(E47*U47,2)</f>
        <v>0.63</v>
      </c>
      <c r="W47" s="155"/>
      <c r="X47" s="155" t="s">
        <v>142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143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53"/>
      <c r="B48" s="154"/>
      <c r="C48" s="253" t="s">
        <v>188</v>
      </c>
      <c r="D48" s="254"/>
      <c r="E48" s="254"/>
      <c r="F48" s="254"/>
      <c r="G48" s="254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145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53"/>
      <c r="B49" s="154"/>
      <c r="C49" s="187" t="s">
        <v>163</v>
      </c>
      <c r="D49" s="184"/>
      <c r="E49" s="185">
        <v>25</v>
      </c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147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3">
        <v>13</v>
      </c>
      <c r="B50" s="164" t="s">
        <v>189</v>
      </c>
      <c r="C50" s="180" t="s">
        <v>190</v>
      </c>
      <c r="D50" s="165" t="s">
        <v>161</v>
      </c>
      <c r="E50" s="166">
        <v>25</v>
      </c>
      <c r="F50" s="167">
        <v>480</v>
      </c>
      <c r="G50" s="168"/>
      <c r="H50" s="167">
        <v>76.680000000000007</v>
      </c>
      <c r="I50" s="168">
        <f>ROUND(E50*H50,2)</f>
        <v>1917</v>
      </c>
      <c r="J50" s="167">
        <v>403.32</v>
      </c>
      <c r="K50" s="168">
        <f>ROUND(E50*J50,2)</f>
        <v>10083</v>
      </c>
      <c r="L50" s="168">
        <v>21</v>
      </c>
      <c r="M50" s="168">
        <f>G50*(1+L50/100)</f>
        <v>0</v>
      </c>
      <c r="N50" s="168">
        <v>6.3579999999999998E-2</v>
      </c>
      <c r="O50" s="168">
        <f>ROUND(E50*N50,2)</f>
        <v>1.59</v>
      </c>
      <c r="P50" s="168">
        <v>0</v>
      </c>
      <c r="Q50" s="168">
        <f>ROUND(E50*P50,2)</f>
        <v>0</v>
      </c>
      <c r="R50" s="168" t="s">
        <v>191</v>
      </c>
      <c r="S50" s="168" t="s">
        <v>109</v>
      </c>
      <c r="T50" s="169" t="s">
        <v>109</v>
      </c>
      <c r="U50" s="155">
        <v>0.8</v>
      </c>
      <c r="V50" s="155">
        <f>ROUND(E50*U50,2)</f>
        <v>20</v>
      </c>
      <c r="W50" s="155"/>
      <c r="X50" s="155" t="s">
        <v>142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143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53"/>
      <c r="B51" s="154"/>
      <c r="C51" s="187" t="s">
        <v>163</v>
      </c>
      <c r="D51" s="184"/>
      <c r="E51" s="185">
        <v>25</v>
      </c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 t="s">
        <v>147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3">
        <v>14</v>
      </c>
      <c r="B52" s="164" t="s">
        <v>192</v>
      </c>
      <c r="C52" s="180" t="s">
        <v>193</v>
      </c>
      <c r="D52" s="165" t="s">
        <v>161</v>
      </c>
      <c r="E52" s="166">
        <v>5</v>
      </c>
      <c r="F52" s="167">
        <v>308</v>
      </c>
      <c r="G52" s="168"/>
      <c r="H52" s="167">
        <v>308</v>
      </c>
      <c r="I52" s="168">
        <f>ROUND(E52*H52,2)</f>
        <v>1540</v>
      </c>
      <c r="J52" s="167">
        <v>0</v>
      </c>
      <c r="K52" s="168">
        <f>ROUND(E52*J52,2)</f>
        <v>0</v>
      </c>
      <c r="L52" s="168">
        <v>21</v>
      </c>
      <c r="M52" s="168">
        <f>G52*(1+L52/100)</f>
        <v>0</v>
      </c>
      <c r="N52" s="168">
        <v>7.0000000000000007E-2</v>
      </c>
      <c r="O52" s="168">
        <f>ROUND(E52*N52,2)</f>
        <v>0.35</v>
      </c>
      <c r="P52" s="168">
        <v>0</v>
      </c>
      <c r="Q52" s="168">
        <f>ROUND(E52*P52,2)</f>
        <v>0</v>
      </c>
      <c r="R52" s="168" t="s">
        <v>194</v>
      </c>
      <c r="S52" s="168" t="s">
        <v>109</v>
      </c>
      <c r="T52" s="169" t="s">
        <v>109</v>
      </c>
      <c r="U52" s="155">
        <v>0</v>
      </c>
      <c r="V52" s="155">
        <f>ROUND(E52*U52,2)</f>
        <v>0</v>
      </c>
      <c r="W52" s="155"/>
      <c r="X52" s="155" t="s">
        <v>195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196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53"/>
      <c r="B53" s="154"/>
      <c r="C53" s="187" t="s">
        <v>197</v>
      </c>
      <c r="D53" s="184"/>
      <c r="E53" s="185">
        <v>5</v>
      </c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 t="s">
        <v>147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x14ac:dyDescent="0.2">
      <c r="A54" s="157" t="s">
        <v>104</v>
      </c>
      <c r="B54" s="158" t="s">
        <v>64</v>
      </c>
      <c r="C54" s="178" t="s">
        <v>65</v>
      </c>
      <c r="D54" s="159"/>
      <c r="E54" s="160"/>
      <c r="F54" s="161"/>
      <c r="G54" s="161">
        <f>SUMIF(AG55:AG60,"&lt;&gt;NOR",G55:G60)</f>
        <v>0</v>
      </c>
      <c r="H54" s="161"/>
      <c r="I54" s="161">
        <f>SUM(I55:I60)</f>
        <v>28.8</v>
      </c>
      <c r="J54" s="161"/>
      <c r="K54" s="161">
        <f>SUM(K55:K60)</f>
        <v>60328.2</v>
      </c>
      <c r="L54" s="161"/>
      <c r="M54" s="161">
        <f>SUM(M55:M60)</f>
        <v>0</v>
      </c>
      <c r="N54" s="161"/>
      <c r="O54" s="161">
        <f>SUM(O55:O60)</f>
        <v>0</v>
      </c>
      <c r="P54" s="161"/>
      <c r="Q54" s="161">
        <f>SUM(Q55:Q60)</f>
        <v>0</v>
      </c>
      <c r="R54" s="161"/>
      <c r="S54" s="161"/>
      <c r="T54" s="162"/>
      <c r="U54" s="156"/>
      <c r="V54" s="156">
        <f>SUM(V55:V60)</f>
        <v>44.48</v>
      </c>
      <c r="W54" s="156"/>
      <c r="X54" s="156"/>
      <c r="AG54" t="s">
        <v>105</v>
      </c>
    </row>
    <row r="55" spans="1:60" ht="33.75" outlineLevel="1" x14ac:dyDescent="0.2">
      <c r="A55" s="163">
        <v>15</v>
      </c>
      <c r="B55" s="164" t="s">
        <v>198</v>
      </c>
      <c r="C55" s="180" t="s">
        <v>199</v>
      </c>
      <c r="D55" s="165" t="s">
        <v>161</v>
      </c>
      <c r="E55" s="166">
        <v>320</v>
      </c>
      <c r="F55" s="167">
        <v>55.1</v>
      </c>
      <c r="G55" s="168"/>
      <c r="H55" s="167">
        <v>0.09</v>
      </c>
      <c r="I55" s="168">
        <f>ROUND(E55*H55,2)</f>
        <v>28.8</v>
      </c>
      <c r="J55" s="167">
        <v>55.01</v>
      </c>
      <c r="K55" s="168">
        <f>ROUND(E55*J55,2)</f>
        <v>17603.2</v>
      </c>
      <c r="L55" s="168">
        <v>21</v>
      </c>
      <c r="M55" s="168">
        <f>G55*(1+L55/100)</f>
        <v>0</v>
      </c>
      <c r="N55" s="168">
        <v>0</v>
      </c>
      <c r="O55" s="168">
        <f>ROUND(E55*N55,2)</f>
        <v>0</v>
      </c>
      <c r="P55" s="168">
        <v>0</v>
      </c>
      <c r="Q55" s="168">
        <f>ROUND(E55*P55,2)</f>
        <v>0</v>
      </c>
      <c r="R55" s="168" t="s">
        <v>173</v>
      </c>
      <c r="S55" s="168" t="s">
        <v>109</v>
      </c>
      <c r="T55" s="169" t="s">
        <v>109</v>
      </c>
      <c r="U55" s="155">
        <v>0.13900000000000001</v>
      </c>
      <c r="V55" s="155">
        <f>ROUND(E55*U55,2)</f>
        <v>44.48</v>
      </c>
      <c r="W55" s="155"/>
      <c r="X55" s="155" t="s">
        <v>142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143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53"/>
      <c r="B56" s="154"/>
      <c r="C56" s="187" t="s">
        <v>200</v>
      </c>
      <c r="D56" s="184"/>
      <c r="E56" s="185">
        <v>320</v>
      </c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 t="s">
        <v>147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63">
        <v>16</v>
      </c>
      <c r="B57" s="164" t="s">
        <v>201</v>
      </c>
      <c r="C57" s="180" t="s">
        <v>202</v>
      </c>
      <c r="D57" s="165" t="s">
        <v>161</v>
      </c>
      <c r="E57" s="166">
        <v>46.5</v>
      </c>
      <c r="F57" s="167">
        <v>650</v>
      </c>
      <c r="G57" s="168"/>
      <c r="H57" s="167">
        <v>0</v>
      </c>
      <c r="I57" s="168">
        <f>ROUND(E57*H57,2)</f>
        <v>0</v>
      </c>
      <c r="J57" s="167">
        <v>650</v>
      </c>
      <c r="K57" s="168">
        <f>ROUND(E57*J57,2)</f>
        <v>30225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8">
        <f>ROUND(E57*P57,2)</f>
        <v>0</v>
      </c>
      <c r="R57" s="168"/>
      <c r="S57" s="168" t="s">
        <v>134</v>
      </c>
      <c r="T57" s="169" t="s">
        <v>110</v>
      </c>
      <c r="U57" s="155">
        <v>0</v>
      </c>
      <c r="V57" s="155">
        <f>ROUND(E57*U57,2)</f>
        <v>0</v>
      </c>
      <c r="W57" s="155"/>
      <c r="X57" s="155" t="s">
        <v>142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143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53"/>
      <c r="B58" s="154"/>
      <c r="C58" s="187" t="s">
        <v>203</v>
      </c>
      <c r="D58" s="184"/>
      <c r="E58" s="185">
        <v>46.5</v>
      </c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 t="s">
        <v>147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3">
        <v>17</v>
      </c>
      <c r="B59" s="164" t="s">
        <v>204</v>
      </c>
      <c r="C59" s="180" t="s">
        <v>205</v>
      </c>
      <c r="D59" s="165" t="s">
        <v>161</v>
      </c>
      <c r="E59" s="166">
        <v>25</v>
      </c>
      <c r="F59" s="167">
        <v>500</v>
      </c>
      <c r="G59" s="168"/>
      <c r="H59" s="167">
        <v>0</v>
      </c>
      <c r="I59" s="168">
        <f>ROUND(E59*H59,2)</f>
        <v>0</v>
      </c>
      <c r="J59" s="167">
        <v>500</v>
      </c>
      <c r="K59" s="168">
        <f>ROUND(E59*J59,2)</f>
        <v>12500</v>
      </c>
      <c r="L59" s="168">
        <v>21</v>
      </c>
      <c r="M59" s="168">
        <f>G59*(1+L59/100)</f>
        <v>0</v>
      </c>
      <c r="N59" s="168">
        <v>0</v>
      </c>
      <c r="O59" s="168">
        <f>ROUND(E59*N59,2)</f>
        <v>0</v>
      </c>
      <c r="P59" s="168">
        <v>0</v>
      </c>
      <c r="Q59" s="168">
        <f>ROUND(E59*P59,2)</f>
        <v>0</v>
      </c>
      <c r="R59" s="168"/>
      <c r="S59" s="168" t="s">
        <v>134</v>
      </c>
      <c r="T59" s="169" t="s">
        <v>110</v>
      </c>
      <c r="U59" s="155">
        <v>0</v>
      </c>
      <c r="V59" s="155">
        <f>ROUND(E59*U59,2)</f>
        <v>0</v>
      </c>
      <c r="W59" s="155"/>
      <c r="X59" s="155" t="s">
        <v>142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143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53"/>
      <c r="B60" s="154"/>
      <c r="C60" s="187" t="s">
        <v>163</v>
      </c>
      <c r="D60" s="184"/>
      <c r="E60" s="185">
        <v>25</v>
      </c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 t="s">
        <v>147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x14ac:dyDescent="0.2">
      <c r="A61" s="157" t="s">
        <v>104</v>
      </c>
      <c r="B61" s="158" t="s">
        <v>66</v>
      </c>
      <c r="C61" s="178" t="s">
        <v>67</v>
      </c>
      <c r="D61" s="159"/>
      <c r="E61" s="160"/>
      <c r="F61" s="161"/>
      <c r="G61" s="161">
        <f>SUMIF(AG62:AG66,"&lt;&gt;NOR",G62:G66)</f>
        <v>0</v>
      </c>
      <c r="H61" s="161"/>
      <c r="I61" s="161">
        <f>SUM(I62:I66)</f>
        <v>845.22</v>
      </c>
      <c r="J61" s="161"/>
      <c r="K61" s="161">
        <f>SUM(K62:K66)</f>
        <v>5667.28</v>
      </c>
      <c r="L61" s="161"/>
      <c r="M61" s="161">
        <f>SUM(M62:M66)</f>
        <v>0</v>
      </c>
      <c r="N61" s="161"/>
      <c r="O61" s="161">
        <f>SUM(O62:O66)</f>
        <v>0</v>
      </c>
      <c r="P61" s="161"/>
      <c r="Q61" s="161">
        <f>SUM(Q62:Q66)</f>
        <v>1.77</v>
      </c>
      <c r="R61" s="161"/>
      <c r="S61" s="161"/>
      <c r="T61" s="162"/>
      <c r="U61" s="156"/>
      <c r="V61" s="156">
        <f>SUM(V62:V66)</f>
        <v>13.55</v>
      </c>
      <c r="W61" s="156"/>
      <c r="X61" s="156"/>
      <c r="AG61" t="s">
        <v>105</v>
      </c>
    </row>
    <row r="62" spans="1:60" outlineLevel="1" x14ac:dyDescent="0.2">
      <c r="A62" s="163">
        <v>18</v>
      </c>
      <c r="B62" s="164" t="s">
        <v>206</v>
      </c>
      <c r="C62" s="180" t="s">
        <v>207</v>
      </c>
      <c r="D62" s="165" t="s">
        <v>161</v>
      </c>
      <c r="E62" s="166">
        <v>25</v>
      </c>
      <c r="F62" s="167">
        <v>162.5</v>
      </c>
      <c r="G62" s="168"/>
      <c r="H62" s="167">
        <v>0</v>
      </c>
      <c r="I62" s="168">
        <f>ROUND(E62*H62,2)</f>
        <v>0</v>
      </c>
      <c r="J62" s="167">
        <v>162.5</v>
      </c>
      <c r="K62" s="168">
        <f>ROUND(E62*J62,2)</f>
        <v>4062.5</v>
      </c>
      <c r="L62" s="168">
        <v>21</v>
      </c>
      <c r="M62" s="168">
        <f>G62*(1+L62/100)</f>
        <v>0</v>
      </c>
      <c r="N62" s="168">
        <v>0</v>
      </c>
      <c r="O62" s="168">
        <f>ROUND(E62*N62,2)</f>
        <v>0</v>
      </c>
      <c r="P62" s="168">
        <v>7.0000000000000007E-2</v>
      </c>
      <c r="Q62" s="168">
        <f>ROUND(E62*P62,2)</f>
        <v>1.75</v>
      </c>
      <c r="R62" s="168" t="s">
        <v>208</v>
      </c>
      <c r="S62" s="168" t="s">
        <v>109</v>
      </c>
      <c r="T62" s="169" t="s">
        <v>109</v>
      </c>
      <c r="U62" s="155">
        <v>0.42</v>
      </c>
      <c r="V62" s="155">
        <f>ROUND(E62*U62,2)</f>
        <v>10.5</v>
      </c>
      <c r="W62" s="155"/>
      <c r="X62" s="155" t="s">
        <v>142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143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53"/>
      <c r="B63" s="154"/>
      <c r="C63" s="253" t="s">
        <v>209</v>
      </c>
      <c r="D63" s="254"/>
      <c r="E63" s="254"/>
      <c r="F63" s="254"/>
      <c r="G63" s="254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 t="s">
        <v>145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53"/>
      <c r="B64" s="154"/>
      <c r="C64" s="187" t="s">
        <v>163</v>
      </c>
      <c r="D64" s="184"/>
      <c r="E64" s="185">
        <v>25</v>
      </c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 t="s">
        <v>147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63">
        <v>19</v>
      </c>
      <c r="B65" s="164" t="s">
        <v>210</v>
      </c>
      <c r="C65" s="180" t="s">
        <v>211</v>
      </c>
      <c r="D65" s="165" t="s">
        <v>168</v>
      </c>
      <c r="E65" s="166">
        <v>1</v>
      </c>
      <c r="F65" s="167">
        <v>2450</v>
      </c>
      <c r="G65" s="168"/>
      <c r="H65" s="167">
        <v>845.22</v>
      </c>
      <c r="I65" s="168">
        <f>ROUND(E65*H65,2)</f>
        <v>845.22</v>
      </c>
      <c r="J65" s="167">
        <v>1604.78</v>
      </c>
      <c r="K65" s="168">
        <f>ROUND(E65*J65,2)</f>
        <v>1604.78</v>
      </c>
      <c r="L65" s="168">
        <v>21</v>
      </c>
      <c r="M65" s="168">
        <f>G65*(1+L65/100)</f>
        <v>0</v>
      </c>
      <c r="N65" s="168">
        <v>0</v>
      </c>
      <c r="O65" s="168">
        <f>ROUND(E65*N65,2)</f>
        <v>0</v>
      </c>
      <c r="P65" s="168">
        <v>1.8839999999999999E-2</v>
      </c>
      <c r="Q65" s="168">
        <f>ROUND(E65*P65,2)</f>
        <v>0.02</v>
      </c>
      <c r="R65" s="168" t="s">
        <v>208</v>
      </c>
      <c r="S65" s="168" t="s">
        <v>109</v>
      </c>
      <c r="T65" s="169" t="s">
        <v>109</v>
      </c>
      <c r="U65" s="155">
        <v>3.05</v>
      </c>
      <c r="V65" s="155">
        <f>ROUND(E65*U65,2)</f>
        <v>3.05</v>
      </c>
      <c r="W65" s="155"/>
      <c r="X65" s="155" t="s">
        <v>142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143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53"/>
      <c r="B66" s="154"/>
      <c r="C66" s="187" t="s">
        <v>212</v>
      </c>
      <c r="D66" s="184"/>
      <c r="E66" s="185">
        <v>1</v>
      </c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 t="s">
        <v>147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x14ac:dyDescent="0.2">
      <c r="A67" s="157" t="s">
        <v>104</v>
      </c>
      <c r="B67" s="158" t="s">
        <v>68</v>
      </c>
      <c r="C67" s="178" t="s">
        <v>69</v>
      </c>
      <c r="D67" s="159"/>
      <c r="E67" s="160"/>
      <c r="F67" s="161"/>
      <c r="G67" s="161">
        <f>SUMIF(AG68:AG69,"&lt;&gt;NOR",G68:G69)</f>
        <v>0</v>
      </c>
      <c r="H67" s="161"/>
      <c r="I67" s="161">
        <f>SUM(I68:I69)</f>
        <v>0</v>
      </c>
      <c r="J67" s="161"/>
      <c r="K67" s="161">
        <f>SUM(K68:K69)</f>
        <v>29500.5</v>
      </c>
      <c r="L67" s="161"/>
      <c r="M67" s="161">
        <f>SUM(M68:M69)</f>
        <v>0</v>
      </c>
      <c r="N67" s="161"/>
      <c r="O67" s="161">
        <f>SUM(O68:O69)</f>
        <v>0</v>
      </c>
      <c r="P67" s="161"/>
      <c r="Q67" s="161">
        <f>SUM(Q68:Q69)</f>
        <v>0</v>
      </c>
      <c r="R67" s="161"/>
      <c r="S67" s="161"/>
      <c r="T67" s="162"/>
      <c r="U67" s="156"/>
      <c r="V67" s="156">
        <f>SUM(V68:V69)</f>
        <v>70</v>
      </c>
      <c r="W67" s="156"/>
      <c r="X67" s="156"/>
      <c r="AG67" t="s">
        <v>105</v>
      </c>
    </row>
    <row r="68" spans="1:60" ht="33.75" outlineLevel="1" x14ac:dyDescent="0.2">
      <c r="A68" s="163">
        <v>20</v>
      </c>
      <c r="B68" s="164" t="s">
        <v>213</v>
      </c>
      <c r="C68" s="180" t="s">
        <v>214</v>
      </c>
      <c r="D68" s="165" t="s">
        <v>215</v>
      </c>
      <c r="E68" s="166">
        <v>33.3339</v>
      </c>
      <c r="F68" s="167">
        <v>885</v>
      </c>
      <c r="G68" s="168"/>
      <c r="H68" s="167">
        <v>0</v>
      </c>
      <c r="I68" s="168">
        <f>ROUND(E68*H68,2)</f>
        <v>0</v>
      </c>
      <c r="J68" s="167">
        <v>885</v>
      </c>
      <c r="K68" s="168">
        <f>ROUND(E68*J68,2)</f>
        <v>29500.5</v>
      </c>
      <c r="L68" s="168">
        <v>21</v>
      </c>
      <c r="M68" s="168">
        <f>G68*(1+L68/100)</f>
        <v>0</v>
      </c>
      <c r="N68" s="168">
        <v>0</v>
      </c>
      <c r="O68" s="168">
        <f>ROUND(E68*N68,2)</f>
        <v>0</v>
      </c>
      <c r="P68" s="168">
        <v>0</v>
      </c>
      <c r="Q68" s="168">
        <f>ROUND(E68*P68,2)</f>
        <v>0</v>
      </c>
      <c r="R68" s="168" t="s">
        <v>216</v>
      </c>
      <c r="S68" s="168" t="s">
        <v>109</v>
      </c>
      <c r="T68" s="169" t="s">
        <v>109</v>
      </c>
      <c r="U68" s="155">
        <v>2.1</v>
      </c>
      <c r="V68" s="155">
        <f>ROUND(E68*U68,2)</f>
        <v>70</v>
      </c>
      <c r="W68" s="155"/>
      <c r="X68" s="155" t="s">
        <v>217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218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53"/>
      <c r="B69" s="154"/>
      <c r="C69" s="253" t="s">
        <v>219</v>
      </c>
      <c r="D69" s="254"/>
      <c r="E69" s="254"/>
      <c r="F69" s="254"/>
      <c r="G69" s="254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 t="s">
        <v>145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x14ac:dyDescent="0.2">
      <c r="A70" s="157" t="s">
        <v>104</v>
      </c>
      <c r="B70" s="158" t="s">
        <v>70</v>
      </c>
      <c r="C70" s="178" t="s">
        <v>71</v>
      </c>
      <c r="D70" s="159"/>
      <c r="E70" s="160"/>
      <c r="F70" s="161"/>
      <c r="G70" s="161">
        <f>SUMIF(AG71:AG78,"&lt;&gt;NOR",G71:G78)</f>
        <v>0</v>
      </c>
      <c r="H70" s="161"/>
      <c r="I70" s="161">
        <f>SUM(I71:I78)</f>
        <v>6333.3600000000006</v>
      </c>
      <c r="J70" s="161"/>
      <c r="K70" s="161">
        <f>SUM(K71:K78)</f>
        <v>3372.5800000000004</v>
      </c>
      <c r="L70" s="161"/>
      <c r="M70" s="161">
        <f>SUM(M71:M78)</f>
        <v>0</v>
      </c>
      <c r="N70" s="161"/>
      <c r="O70" s="161">
        <f>SUM(O71:O78)</f>
        <v>0.03</v>
      </c>
      <c r="P70" s="161"/>
      <c r="Q70" s="161">
        <f>SUM(Q71:Q78)</f>
        <v>0</v>
      </c>
      <c r="R70" s="161"/>
      <c r="S70" s="161"/>
      <c r="T70" s="162"/>
      <c r="U70" s="156"/>
      <c r="V70" s="156">
        <f>SUM(V71:V78)</f>
        <v>5.97</v>
      </c>
      <c r="W70" s="156"/>
      <c r="X70" s="156"/>
      <c r="AG70" t="s">
        <v>105</v>
      </c>
    </row>
    <row r="71" spans="1:60" outlineLevel="1" x14ac:dyDescent="0.2">
      <c r="A71" s="163">
        <v>21</v>
      </c>
      <c r="B71" s="164" t="s">
        <v>220</v>
      </c>
      <c r="C71" s="180" t="s">
        <v>221</v>
      </c>
      <c r="D71" s="165" t="s">
        <v>161</v>
      </c>
      <c r="E71" s="166">
        <v>13.64</v>
      </c>
      <c r="F71" s="167">
        <v>276.5</v>
      </c>
      <c r="G71" s="168"/>
      <c r="H71" s="167">
        <v>195.84</v>
      </c>
      <c r="I71" s="168">
        <f>ROUND(E71*H71,2)</f>
        <v>2671.26</v>
      </c>
      <c r="J71" s="167">
        <v>80.66</v>
      </c>
      <c r="K71" s="168">
        <f>ROUND(E71*J71,2)</f>
        <v>1100.2</v>
      </c>
      <c r="L71" s="168">
        <v>21</v>
      </c>
      <c r="M71" s="168">
        <f>G71*(1+L71/100)</f>
        <v>0</v>
      </c>
      <c r="N71" s="168">
        <v>1.15E-3</v>
      </c>
      <c r="O71" s="168">
        <f>ROUND(E71*N71,2)</f>
        <v>0.02</v>
      </c>
      <c r="P71" s="168">
        <v>0</v>
      </c>
      <c r="Q71" s="168">
        <f>ROUND(E71*P71,2)</f>
        <v>0</v>
      </c>
      <c r="R71" s="168" t="s">
        <v>222</v>
      </c>
      <c r="S71" s="168" t="s">
        <v>109</v>
      </c>
      <c r="T71" s="169" t="s">
        <v>109</v>
      </c>
      <c r="U71" s="155">
        <v>0.16</v>
      </c>
      <c r="V71" s="155">
        <f>ROUND(E71*U71,2)</f>
        <v>2.1800000000000002</v>
      </c>
      <c r="W71" s="155"/>
      <c r="X71" s="155" t="s">
        <v>142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143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53"/>
      <c r="B72" s="154"/>
      <c r="C72" s="187" t="s">
        <v>223</v>
      </c>
      <c r="D72" s="184"/>
      <c r="E72" s="185">
        <v>13.64</v>
      </c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 t="s">
        <v>147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3">
        <v>22</v>
      </c>
      <c r="B73" s="164" t="s">
        <v>224</v>
      </c>
      <c r="C73" s="180" t="s">
        <v>225</v>
      </c>
      <c r="D73" s="165" t="s">
        <v>168</v>
      </c>
      <c r="E73" s="166">
        <v>34.1</v>
      </c>
      <c r="F73" s="167">
        <v>152.5</v>
      </c>
      <c r="G73" s="168"/>
      <c r="H73" s="167">
        <v>102.09</v>
      </c>
      <c r="I73" s="168">
        <f>ROUND(E73*H73,2)</f>
        <v>3481.27</v>
      </c>
      <c r="J73" s="167">
        <v>50.41</v>
      </c>
      <c r="K73" s="168">
        <f>ROUND(E73*J73,2)</f>
        <v>1718.98</v>
      </c>
      <c r="L73" s="168">
        <v>21</v>
      </c>
      <c r="M73" s="168">
        <f>G73*(1+L73/100)</f>
        <v>0</v>
      </c>
      <c r="N73" s="168">
        <v>3.3E-4</v>
      </c>
      <c r="O73" s="168">
        <f>ROUND(E73*N73,2)</f>
        <v>0.01</v>
      </c>
      <c r="P73" s="168">
        <v>0</v>
      </c>
      <c r="Q73" s="168">
        <f>ROUND(E73*P73,2)</f>
        <v>0</v>
      </c>
      <c r="R73" s="168" t="s">
        <v>222</v>
      </c>
      <c r="S73" s="168" t="s">
        <v>109</v>
      </c>
      <c r="T73" s="169" t="s">
        <v>109</v>
      </c>
      <c r="U73" s="155">
        <v>0.1</v>
      </c>
      <c r="V73" s="155">
        <f>ROUND(E73*U73,2)</f>
        <v>3.41</v>
      </c>
      <c r="W73" s="155"/>
      <c r="X73" s="155" t="s">
        <v>142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143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53"/>
      <c r="B74" s="154"/>
      <c r="C74" s="187" t="s">
        <v>226</v>
      </c>
      <c r="D74" s="184"/>
      <c r="E74" s="185">
        <v>34.1</v>
      </c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147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3">
        <v>23</v>
      </c>
      <c r="B75" s="164" t="s">
        <v>227</v>
      </c>
      <c r="C75" s="180" t="s">
        <v>228</v>
      </c>
      <c r="D75" s="165" t="s">
        <v>168</v>
      </c>
      <c r="E75" s="166">
        <v>3.2</v>
      </c>
      <c r="F75" s="167">
        <v>117</v>
      </c>
      <c r="G75" s="168"/>
      <c r="H75" s="167">
        <v>56.51</v>
      </c>
      <c r="I75" s="168">
        <f>ROUND(E75*H75,2)</f>
        <v>180.83</v>
      </c>
      <c r="J75" s="167">
        <v>60.49</v>
      </c>
      <c r="K75" s="168">
        <f>ROUND(E75*J75,2)</f>
        <v>193.57</v>
      </c>
      <c r="L75" s="168">
        <v>21</v>
      </c>
      <c r="M75" s="168">
        <f>G75*(1+L75/100)</f>
        <v>0</v>
      </c>
      <c r="N75" s="168">
        <v>1.2E-4</v>
      </c>
      <c r="O75" s="168">
        <f>ROUND(E75*N75,2)</f>
        <v>0</v>
      </c>
      <c r="P75" s="168">
        <v>0</v>
      </c>
      <c r="Q75" s="168">
        <f>ROUND(E75*P75,2)</f>
        <v>0</v>
      </c>
      <c r="R75" s="168" t="s">
        <v>191</v>
      </c>
      <c r="S75" s="168" t="s">
        <v>109</v>
      </c>
      <c r="T75" s="169" t="s">
        <v>109</v>
      </c>
      <c r="U75" s="155">
        <v>0.12</v>
      </c>
      <c r="V75" s="155">
        <f>ROUND(E75*U75,2)</f>
        <v>0.38</v>
      </c>
      <c r="W75" s="155"/>
      <c r="X75" s="155" t="s">
        <v>142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143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53"/>
      <c r="B76" s="154"/>
      <c r="C76" s="187" t="s">
        <v>229</v>
      </c>
      <c r="D76" s="184"/>
      <c r="E76" s="185">
        <v>3.2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147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3">
        <v>24</v>
      </c>
      <c r="B77" s="164" t="s">
        <v>230</v>
      </c>
      <c r="C77" s="180" t="s">
        <v>231</v>
      </c>
      <c r="D77" s="165" t="s">
        <v>0</v>
      </c>
      <c r="E77" s="166">
        <v>93.461100000000002</v>
      </c>
      <c r="F77" s="167">
        <v>3.85</v>
      </c>
      <c r="G77" s="168"/>
      <c r="H77" s="167">
        <v>0</v>
      </c>
      <c r="I77" s="168">
        <f>ROUND(E77*H77,2)</f>
        <v>0</v>
      </c>
      <c r="J77" s="167">
        <v>3.85</v>
      </c>
      <c r="K77" s="168">
        <f>ROUND(E77*J77,2)</f>
        <v>359.83</v>
      </c>
      <c r="L77" s="168">
        <v>21</v>
      </c>
      <c r="M77" s="168">
        <f>G77*(1+L77/100)</f>
        <v>0</v>
      </c>
      <c r="N77" s="168">
        <v>0</v>
      </c>
      <c r="O77" s="168">
        <f>ROUND(E77*N77,2)</f>
        <v>0</v>
      </c>
      <c r="P77" s="168">
        <v>0</v>
      </c>
      <c r="Q77" s="168">
        <f>ROUND(E77*P77,2)</f>
        <v>0</v>
      </c>
      <c r="R77" s="168" t="s">
        <v>222</v>
      </c>
      <c r="S77" s="168" t="s">
        <v>109</v>
      </c>
      <c r="T77" s="169" t="s">
        <v>109</v>
      </c>
      <c r="U77" s="155">
        <v>0</v>
      </c>
      <c r="V77" s="155">
        <f>ROUND(E77*U77,2)</f>
        <v>0</v>
      </c>
      <c r="W77" s="155"/>
      <c r="X77" s="155" t="s">
        <v>217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218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53"/>
      <c r="B78" s="154"/>
      <c r="C78" s="253" t="s">
        <v>232</v>
      </c>
      <c r="D78" s="254"/>
      <c r="E78" s="254"/>
      <c r="F78" s="254"/>
      <c r="G78" s="254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 t="s">
        <v>145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x14ac:dyDescent="0.2">
      <c r="A79" s="157" t="s">
        <v>104</v>
      </c>
      <c r="B79" s="158" t="s">
        <v>72</v>
      </c>
      <c r="C79" s="178" t="s">
        <v>73</v>
      </c>
      <c r="D79" s="159"/>
      <c r="E79" s="160"/>
      <c r="F79" s="161"/>
      <c r="G79" s="161">
        <f>SUMIF(AG80:AG83,"&lt;&gt;NOR",G80:G83)</f>
        <v>0</v>
      </c>
      <c r="H79" s="161"/>
      <c r="I79" s="161">
        <f>SUM(I80:I83)</f>
        <v>3265.74</v>
      </c>
      <c r="J79" s="161"/>
      <c r="K79" s="161">
        <f>SUM(K80:K83)</f>
        <v>1542.09</v>
      </c>
      <c r="L79" s="161"/>
      <c r="M79" s="161">
        <f>SUM(M80:M83)</f>
        <v>0</v>
      </c>
      <c r="N79" s="161"/>
      <c r="O79" s="161">
        <f>SUM(O80:O83)</f>
        <v>0.01</v>
      </c>
      <c r="P79" s="161"/>
      <c r="Q79" s="161">
        <f>SUM(Q80:Q83)</f>
        <v>0</v>
      </c>
      <c r="R79" s="161"/>
      <c r="S79" s="161"/>
      <c r="T79" s="162"/>
      <c r="U79" s="156"/>
      <c r="V79" s="156">
        <f>SUM(V80:V83)</f>
        <v>2.76</v>
      </c>
      <c r="W79" s="156"/>
      <c r="X79" s="156"/>
      <c r="AG79" t="s">
        <v>105</v>
      </c>
    </row>
    <row r="80" spans="1:60" ht="45" outlineLevel="1" x14ac:dyDescent="0.2">
      <c r="A80" s="163">
        <v>25</v>
      </c>
      <c r="B80" s="164" t="s">
        <v>233</v>
      </c>
      <c r="C80" s="180" t="s">
        <v>234</v>
      </c>
      <c r="D80" s="165" t="s">
        <v>168</v>
      </c>
      <c r="E80" s="166">
        <v>4.5</v>
      </c>
      <c r="F80" s="167">
        <v>1049</v>
      </c>
      <c r="G80" s="168"/>
      <c r="H80" s="167">
        <v>725.72</v>
      </c>
      <c r="I80" s="168">
        <f>ROUND(E80*H80,2)</f>
        <v>3265.74</v>
      </c>
      <c r="J80" s="167">
        <v>323.27999999999997</v>
      </c>
      <c r="K80" s="168">
        <f>ROUND(E80*J80,2)</f>
        <v>1454.76</v>
      </c>
      <c r="L80" s="168">
        <v>21</v>
      </c>
      <c r="M80" s="168">
        <f>G80*(1+L80/100)</f>
        <v>0</v>
      </c>
      <c r="N80" s="168">
        <v>2.31E-3</v>
      </c>
      <c r="O80" s="168">
        <f>ROUND(E80*N80,2)</f>
        <v>0.01</v>
      </c>
      <c r="P80" s="168">
        <v>0</v>
      </c>
      <c r="Q80" s="168">
        <f>ROUND(E80*P80,2)</f>
        <v>0</v>
      </c>
      <c r="R80" s="168" t="s">
        <v>235</v>
      </c>
      <c r="S80" s="168" t="s">
        <v>109</v>
      </c>
      <c r="T80" s="169" t="s">
        <v>109</v>
      </c>
      <c r="U80" s="155">
        <v>0.61319999999999997</v>
      </c>
      <c r="V80" s="155">
        <f>ROUND(E80*U80,2)</f>
        <v>2.76</v>
      </c>
      <c r="W80" s="155"/>
      <c r="X80" s="155" t="s">
        <v>142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143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53"/>
      <c r="B81" s="154"/>
      <c r="C81" s="187" t="s">
        <v>236</v>
      </c>
      <c r="D81" s="184"/>
      <c r="E81" s="185">
        <v>4.5</v>
      </c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 t="s">
        <v>147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3">
        <v>26</v>
      </c>
      <c r="B82" s="164" t="s">
        <v>237</v>
      </c>
      <c r="C82" s="180" t="s">
        <v>238</v>
      </c>
      <c r="D82" s="165" t="s">
        <v>0</v>
      </c>
      <c r="E82" s="166">
        <v>47.204999999999998</v>
      </c>
      <c r="F82" s="167">
        <v>1.85</v>
      </c>
      <c r="G82" s="168"/>
      <c r="H82" s="167">
        <v>0</v>
      </c>
      <c r="I82" s="168">
        <f>ROUND(E82*H82,2)</f>
        <v>0</v>
      </c>
      <c r="J82" s="167">
        <v>1.85</v>
      </c>
      <c r="K82" s="168">
        <f>ROUND(E82*J82,2)</f>
        <v>87.33</v>
      </c>
      <c r="L82" s="168">
        <v>21</v>
      </c>
      <c r="M82" s="168">
        <f>G82*(1+L82/100)</f>
        <v>0</v>
      </c>
      <c r="N82" s="168">
        <v>0</v>
      </c>
      <c r="O82" s="168">
        <f>ROUND(E82*N82,2)</f>
        <v>0</v>
      </c>
      <c r="P82" s="168">
        <v>0</v>
      </c>
      <c r="Q82" s="168">
        <f>ROUND(E82*P82,2)</f>
        <v>0</v>
      </c>
      <c r="R82" s="168" t="s">
        <v>235</v>
      </c>
      <c r="S82" s="168" t="s">
        <v>109</v>
      </c>
      <c r="T82" s="169" t="s">
        <v>109</v>
      </c>
      <c r="U82" s="155">
        <v>0</v>
      </c>
      <c r="V82" s="155">
        <f>ROUND(E82*U82,2)</f>
        <v>0</v>
      </c>
      <c r="W82" s="155"/>
      <c r="X82" s="155" t="s">
        <v>217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218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53"/>
      <c r="B83" s="154"/>
      <c r="C83" s="253" t="s">
        <v>239</v>
      </c>
      <c r="D83" s="254"/>
      <c r="E83" s="254"/>
      <c r="F83" s="254"/>
      <c r="G83" s="254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145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x14ac:dyDescent="0.2">
      <c r="A84" s="3"/>
      <c r="B84" s="4"/>
      <c r="C84" s="181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91</v>
      </c>
    </row>
    <row r="85" spans="1:60" x14ac:dyDescent="0.2">
      <c r="A85" s="149"/>
      <c r="B85" s="150" t="s">
        <v>29</v>
      </c>
      <c r="C85" s="182"/>
      <c r="D85" s="151"/>
      <c r="E85" s="152"/>
      <c r="F85" s="152"/>
      <c r="G85" s="177">
        <f>G8+G31+G37+G54+G61+G67+G70+G79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135</v>
      </c>
    </row>
    <row r="86" spans="1:60" x14ac:dyDescent="0.2">
      <c r="C86" s="183"/>
      <c r="D86" s="10"/>
      <c r="AG86" t="s">
        <v>136</v>
      </c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8">
    <mergeCell ref="C14:G14"/>
    <mergeCell ref="A1:G1"/>
    <mergeCell ref="C2:G2"/>
    <mergeCell ref="C3:G3"/>
    <mergeCell ref="C4:G4"/>
    <mergeCell ref="C10:G10"/>
    <mergeCell ref="C83:G83"/>
    <mergeCell ref="C18:G18"/>
    <mergeCell ref="C22:G22"/>
    <mergeCell ref="C26:G26"/>
    <mergeCell ref="C35:G35"/>
    <mergeCell ref="C39:G39"/>
    <mergeCell ref="C42:G42"/>
    <mergeCell ref="C45:G45"/>
    <mergeCell ref="C48:G48"/>
    <mergeCell ref="C63:G63"/>
    <mergeCell ref="C69:G69"/>
    <mergeCell ref="C78:G7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02 201 Naklady</vt:lpstr>
      <vt:lpstr>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'01 101 Pol'!Názvy_tisku</vt:lpstr>
      <vt:lpstr>'02 201 Naklady'!Názvy_tisku</vt:lpstr>
      <vt:lpstr>oadresa</vt:lpstr>
      <vt:lpstr>Stavba!Objednatel</vt:lpstr>
      <vt:lpstr>Stavba!Objekt</vt:lpstr>
      <vt:lpstr>'01 101 Pol'!Oblast_tisku</vt:lpstr>
      <vt:lpstr>'02 201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2019-03-19T12:27:02Z</cp:lastPrinted>
  <dcterms:created xsi:type="dcterms:W3CDTF">2009-04-08T07:15:50Z</dcterms:created>
  <dcterms:modified xsi:type="dcterms:W3CDTF">2021-09-15T12:56:13Z</dcterms:modified>
</cp:coreProperties>
</file>