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C:\Users\Petr Černohorský\Desktop\"/>
    </mc:Choice>
  </mc:AlternateContent>
  <xr:revisionPtr revIDLastSave="0" documentId="8_{C9565E02-0618-4EE6-BF9E-AA411D82D3F7}" xr6:coauthVersionLast="47" xr6:coauthVersionMax="47" xr10:uidLastSave="{00000000-0000-0000-0000-000000000000}"/>
  <bookViews>
    <workbookView xWindow="28680" yWindow="-120" windowWidth="29040" windowHeight="15840" xr2:uid="{00000000-000D-0000-FFFF-FFFF00000000}"/>
  </bookViews>
  <sheets>
    <sheet name="Pokyny pro vyplnění" sheetId="11" r:id="rId1"/>
    <sheet name="Stavba" sheetId="1" r:id="rId2"/>
    <sheet name="VzorPolozky" sheetId="10" state="hidden" r:id="rId3"/>
    <sheet name="SO01 SO01.01 Pol" sheetId="12" r:id="rId4"/>
    <sheet name="SO01 SO01.02 Pol" sheetId="13" r:id="rId5"/>
    <sheet name="SO01 SO01.03 Pol" sheetId="14" r:id="rId6"/>
    <sheet name="SO01 SO01.04 Pol" sheetId="15" r:id="rId7"/>
  </sheets>
  <externalReferences>
    <externalReference r:id="rId8"/>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SO01.01 Pol'!$1:$7</definedName>
    <definedName name="_xlnm.Print_Titles" localSheetId="4">'SO01 SO01.02 Pol'!$1:$7</definedName>
    <definedName name="_xlnm.Print_Titles" localSheetId="5">'SO01 SO01.03 Pol'!$1:$7</definedName>
    <definedName name="_xlnm.Print_Titles" localSheetId="6">'SO01 SO01.04 Pol'!$1:$7</definedName>
    <definedName name="oadresa">Stavba!$D$6</definedName>
    <definedName name="Objednatel" localSheetId="1">Stavba!$D$5</definedName>
    <definedName name="Objekt" localSheetId="1">Stavba!$B$38</definedName>
    <definedName name="_xlnm.Print_Area" localSheetId="3">'SO01 SO01.01 Pol'!$A$1:$Y$127</definedName>
    <definedName name="_xlnm.Print_Area" localSheetId="4">'SO01 SO01.02 Pol'!$A$1:$Y$90</definedName>
    <definedName name="_xlnm.Print_Area" localSheetId="5">'SO01 SO01.03 Pol'!$A$1:$Y$17</definedName>
    <definedName name="_xlnm.Print_Area" localSheetId="6">'SO01 SO01.04 Pol'!$A$1:$Y$26</definedName>
    <definedName name="_xlnm.Print_Area" localSheetId="1">Stavba!$A$1:$J$67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66" i="1" l="1"/>
  <c r="I65" i="1"/>
  <c r="I64" i="1"/>
  <c r="I63" i="1"/>
  <c r="I62" i="1"/>
  <c r="I61" i="1"/>
  <c r="I60" i="1"/>
  <c r="I59" i="1"/>
  <c r="G45" i="1"/>
  <c r="F45" i="1"/>
  <c r="G44" i="1"/>
  <c r="F44" i="1"/>
  <c r="G43" i="1"/>
  <c r="F43" i="1"/>
  <c r="G42" i="1"/>
  <c r="F42" i="1"/>
  <c r="G41" i="1"/>
  <c r="F41" i="1"/>
  <c r="G39" i="1"/>
  <c r="F39" i="1"/>
  <c r="G25" i="15"/>
  <c r="BA23" i="15"/>
  <c r="BA21" i="15"/>
  <c r="BA13" i="15"/>
  <c r="BA10" i="15"/>
  <c r="K8" i="15"/>
  <c r="G9" i="15"/>
  <c r="M9" i="15" s="1"/>
  <c r="I9" i="15"/>
  <c r="I8" i="15" s="1"/>
  <c r="K9" i="15"/>
  <c r="O9" i="15"/>
  <c r="O8" i="15" s="1"/>
  <c r="Q9" i="15"/>
  <c r="V9" i="15"/>
  <c r="G11" i="15"/>
  <c r="I11" i="15"/>
  <c r="K11" i="15"/>
  <c r="M11" i="15"/>
  <c r="O11" i="15"/>
  <c r="Q11" i="15"/>
  <c r="V11" i="15"/>
  <c r="G12" i="15"/>
  <c r="M12" i="15" s="1"/>
  <c r="I12" i="15"/>
  <c r="K12" i="15"/>
  <c r="O12" i="15"/>
  <c r="Q12" i="15"/>
  <c r="Q8" i="15" s="1"/>
  <c r="V12" i="15"/>
  <c r="V8" i="15" s="1"/>
  <c r="G15" i="15"/>
  <c r="G16" i="15"/>
  <c r="I16" i="15"/>
  <c r="I15" i="15" s="1"/>
  <c r="K16" i="15"/>
  <c r="K15" i="15" s="1"/>
  <c r="M16" i="15"/>
  <c r="M15" i="15" s="1"/>
  <c r="O16" i="15"/>
  <c r="O15" i="15" s="1"/>
  <c r="Q16" i="15"/>
  <c r="Q15" i="15" s="1"/>
  <c r="V16" i="15"/>
  <c r="V15" i="15" s="1"/>
  <c r="G17" i="15"/>
  <c r="I17" i="15"/>
  <c r="K17" i="15"/>
  <c r="M17" i="15"/>
  <c r="O17" i="15"/>
  <c r="Q17" i="15"/>
  <c r="V17" i="15"/>
  <c r="G20" i="15"/>
  <c r="G19" i="15" s="1"/>
  <c r="I20" i="15"/>
  <c r="I19" i="15" s="1"/>
  <c r="K20" i="15"/>
  <c r="K19" i="15" s="1"/>
  <c r="M20" i="15"/>
  <c r="M19" i="15" s="1"/>
  <c r="O20" i="15"/>
  <c r="O19" i="15" s="1"/>
  <c r="Q20" i="15"/>
  <c r="Q19" i="15" s="1"/>
  <c r="V20" i="15"/>
  <c r="V19" i="15" s="1"/>
  <c r="G22" i="15"/>
  <c r="I22" i="15"/>
  <c r="K22" i="15"/>
  <c r="M22" i="15"/>
  <c r="O22" i="15"/>
  <c r="Q22" i="15"/>
  <c r="V22" i="15"/>
  <c r="AE25" i="15"/>
  <c r="G16" i="14"/>
  <c r="V8" i="14"/>
  <c r="G9" i="14"/>
  <c r="G8" i="14" s="1"/>
  <c r="I9" i="14"/>
  <c r="I8" i="14" s="1"/>
  <c r="K9" i="14"/>
  <c r="O9" i="14"/>
  <c r="Q9" i="14"/>
  <c r="V9" i="14"/>
  <c r="G10" i="14"/>
  <c r="I10" i="14"/>
  <c r="K10" i="14"/>
  <c r="K8" i="14" s="1"/>
  <c r="M10" i="14"/>
  <c r="O10" i="14"/>
  <c r="Q10" i="14"/>
  <c r="V10" i="14"/>
  <c r="G13" i="14"/>
  <c r="I13" i="14"/>
  <c r="K13" i="14"/>
  <c r="M13" i="14"/>
  <c r="O13" i="14"/>
  <c r="O8" i="14" s="1"/>
  <c r="Q13" i="14"/>
  <c r="Q8" i="14" s="1"/>
  <c r="V13" i="14"/>
  <c r="G14" i="14"/>
  <c r="M14" i="14" s="1"/>
  <c r="I14" i="14"/>
  <c r="K14" i="14"/>
  <c r="O14" i="14"/>
  <c r="Q14" i="14"/>
  <c r="V14" i="14"/>
  <c r="AE16" i="14"/>
  <c r="G89" i="13"/>
  <c r="BA77" i="13"/>
  <c r="BA55" i="13"/>
  <c r="BA53" i="13"/>
  <c r="BA46" i="13"/>
  <c r="BA43" i="13"/>
  <c r="BA40" i="13"/>
  <c r="BA38" i="13"/>
  <c r="BA33" i="13"/>
  <c r="BA16" i="13"/>
  <c r="BA14" i="13"/>
  <c r="BA11" i="13"/>
  <c r="K8" i="13"/>
  <c r="O8" i="13"/>
  <c r="Q8" i="13"/>
  <c r="V8" i="13"/>
  <c r="G9" i="13"/>
  <c r="AF89" i="13" s="1"/>
  <c r="I9" i="13"/>
  <c r="I8" i="13" s="1"/>
  <c r="K9" i="13"/>
  <c r="O9" i="13"/>
  <c r="Q9" i="13"/>
  <c r="V9" i="13"/>
  <c r="G10" i="13"/>
  <c r="M10" i="13" s="1"/>
  <c r="I10" i="13"/>
  <c r="K10" i="13"/>
  <c r="O10" i="13"/>
  <c r="Q10" i="13"/>
  <c r="V10" i="13"/>
  <c r="G13" i="13"/>
  <c r="M13" i="13" s="1"/>
  <c r="I13" i="13"/>
  <c r="K13" i="13"/>
  <c r="O13" i="13"/>
  <c r="Q13" i="13"/>
  <c r="V13" i="13"/>
  <c r="G15" i="13"/>
  <c r="M15" i="13" s="1"/>
  <c r="I15" i="13"/>
  <c r="K15" i="13"/>
  <c r="O15" i="13"/>
  <c r="Q15" i="13"/>
  <c r="V15" i="13"/>
  <c r="G18" i="13"/>
  <c r="I18" i="13"/>
  <c r="I12" i="13" s="1"/>
  <c r="K18" i="13"/>
  <c r="K12" i="13" s="1"/>
  <c r="M18" i="13"/>
  <c r="O18" i="13"/>
  <c r="O12" i="13" s="1"/>
  <c r="Q18" i="13"/>
  <c r="Q12" i="13" s="1"/>
  <c r="V18" i="13"/>
  <c r="V12" i="13" s="1"/>
  <c r="G20" i="13"/>
  <c r="I20" i="13"/>
  <c r="K20" i="13"/>
  <c r="M20" i="13"/>
  <c r="O20" i="13"/>
  <c r="Q20" i="13"/>
  <c r="V20" i="13"/>
  <c r="G21" i="13"/>
  <c r="M21" i="13" s="1"/>
  <c r="I21" i="13"/>
  <c r="K21" i="13"/>
  <c r="O21" i="13"/>
  <c r="Q21" i="13"/>
  <c r="V21" i="13"/>
  <c r="G22" i="13"/>
  <c r="I22" i="13"/>
  <c r="K22" i="13"/>
  <c r="M22" i="13"/>
  <c r="O22" i="13"/>
  <c r="Q22" i="13"/>
  <c r="V22" i="13"/>
  <c r="G23" i="13"/>
  <c r="I23" i="13"/>
  <c r="K23" i="13"/>
  <c r="M23" i="13"/>
  <c r="O23" i="13"/>
  <c r="Q23" i="13"/>
  <c r="V23" i="13"/>
  <c r="G25" i="13"/>
  <c r="G24" i="13" s="1"/>
  <c r="I25" i="13"/>
  <c r="I24" i="13" s="1"/>
  <c r="K25" i="13"/>
  <c r="K24" i="13" s="1"/>
  <c r="M25" i="13"/>
  <c r="M24" i="13" s="1"/>
  <c r="O25" i="13"/>
  <c r="O24" i="13" s="1"/>
  <c r="Q25" i="13"/>
  <c r="V25" i="13"/>
  <c r="G27" i="13"/>
  <c r="I27" i="13"/>
  <c r="K27" i="13"/>
  <c r="M27" i="13"/>
  <c r="O27" i="13"/>
  <c r="Q27" i="13"/>
  <c r="V27" i="13"/>
  <c r="G28" i="13"/>
  <c r="I28" i="13"/>
  <c r="K28" i="13"/>
  <c r="M28" i="13"/>
  <c r="O28" i="13"/>
  <c r="Q28" i="13"/>
  <c r="Q24" i="13" s="1"/>
  <c r="V28" i="13"/>
  <c r="V24" i="13" s="1"/>
  <c r="G29" i="13"/>
  <c r="I29" i="13"/>
  <c r="K29" i="13"/>
  <c r="M29" i="13"/>
  <c r="O29" i="13"/>
  <c r="Q29" i="13"/>
  <c r="V29" i="13"/>
  <c r="G30" i="13"/>
  <c r="I30" i="13"/>
  <c r="K30" i="13"/>
  <c r="M30" i="13"/>
  <c r="O30" i="13"/>
  <c r="Q30" i="13"/>
  <c r="V30" i="13"/>
  <c r="G31" i="13"/>
  <c r="I31" i="13"/>
  <c r="K31" i="13"/>
  <c r="M31" i="13"/>
  <c r="O31" i="13"/>
  <c r="Q31" i="13"/>
  <c r="V31" i="13"/>
  <c r="G32" i="13"/>
  <c r="M32" i="13" s="1"/>
  <c r="I32" i="13"/>
  <c r="K32" i="13"/>
  <c r="O32" i="13"/>
  <c r="Q32" i="13"/>
  <c r="V32" i="13"/>
  <c r="G34" i="13"/>
  <c r="M34" i="13" s="1"/>
  <c r="I34" i="13"/>
  <c r="K34" i="13"/>
  <c r="O34" i="13"/>
  <c r="Q34" i="13"/>
  <c r="V34" i="13"/>
  <c r="G37" i="13"/>
  <c r="I37" i="13"/>
  <c r="K37" i="13"/>
  <c r="M37" i="13"/>
  <c r="O37" i="13"/>
  <c r="Q37" i="13"/>
  <c r="V37" i="13"/>
  <c r="G39" i="13"/>
  <c r="M39" i="13" s="1"/>
  <c r="I39" i="13"/>
  <c r="K39" i="13"/>
  <c r="O39" i="13"/>
  <c r="Q39" i="13"/>
  <c r="V39" i="13"/>
  <c r="G42" i="13"/>
  <c r="M42" i="13" s="1"/>
  <c r="I42" i="13"/>
  <c r="K42" i="13"/>
  <c r="O42" i="13"/>
  <c r="Q42" i="13"/>
  <c r="V42" i="13"/>
  <c r="G45" i="13"/>
  <c r="I45" i="13"/>
  <c r="K45" i="13"/>
  <c r="M45" i="13"/>
  <c r="O45" i="13"/>
  <c r="Q45" i="13"/>
  <c r="V45" i="13"/>
  <c r="G48" i="13"/>
  <c r="G50" i="13"/>
  <c r="M50" i="13" s="1"/>
  <c r="I50" i="13"/>
  <c r="I48" i="13" s="1"/>
  <c r="K50" i="13"/>
  <c r="K48" i="13" s="1"/>
  <c r="O50" i="13"/>
  <c r="Q50" i="13"/>
  <c r="V50" i="13"/>
  <c r="G52" i="13"/>
  <c r="I52" i="13"/>
  <c r="K52" i="13"/>
  <c r="M52" i="13"/>
  <c r="O52" i="13"/>
  <c r="O48" i="13" s="1"/>
  <c r="Q52" i="13"/>
  <c r="Q48" i="13" s="1"/>
  <c r="V52" i="13"/>
  <c r="V48" i="13" s="1"/>
  <c r="G54" i="13"/>
  <c r="I54" i="13"/>
  <c r="K54" i="13"/>
  <c r="M54" i="13"/>
  <c r="O54" i="13"/>
  <c r="Q54" i="13"/>
  <c r="V54" i="13"/>
  <c r="G56" i="13"/>
  <c r="M56" i="13" s="1"/>
  <c r="I56" i="13"/>
  <c r="K56" i="13"/>
  <c r="O56" i="13"/>
  <c r="Q56" i="13"/>
  <c r="V56" i="13"/>
  <c r="G57" i="13"/>
  <c r="I57" i="13"/>
  <c r="K57" i="13"/>
  <c r="M57" i="13"/>
  <c r="O57" i="13"/>
  <c r="Q57" i="13"/>
  <c r="V57" i="13"/>
  <c r="G58" i="13"/>
  <c r="I58" i="13"/>
  <c r="K58" i="13"/>
  <c r="M58" i="13"/>
  <c r="O58" i="13"/>
  <c r="Q58" i="13"/>
  <c r="V58" i="13"/>
  <c r="G60" i="13"/>
  <c r="M60" i="13" s="1"/>
  <c r="I60" i="13"/>
  <c r="K60" i="13"/>
  <c r="O60" i="13"/>
  <c r="Q60" i="13"/>
  <c r="V60" i="13"/>
  <c r="G61" i="13"/>
  <c r="I61" i="13"/>
  <c r="K61" i="13"/>
  <c r="M61" i="13"/>
  <c r="O61" i="13"/>
  <c r="Q61" i="13"/>
  <c r="V61" i="13"/>
  <c r="G64" i="13"/>
  <c r="I64" i="13"/>
  <c r="K64" i="13"/>
  <c r="M64" i="13"/>
  <c r="O64" i="13"/>
  <c r="Q64" i="13"/>
  <c r="V64" i="13"/>
  <c r="G65" i="13"/>
  <c r="I65" i="13"/>
  <c r="K65" i="13"/>
  <c r="M65" i="13"/>
  <c r="O65" i="13"/>
  <c r="Q65" i="13"/>
  <c r="V65" i="13"/>
  <c r="G67" i="13"/>
  <c r="I67" i="13"/>
  <c r="K67" i="13"/>
  <c r="M67" i="13"/>
  <c r="O67" i="13"/>
  <c r="Q67" i="13"/>
  <c r="V67" i="13"/>
  <c r="G68" i="13"/>
  <c r="I68" i="13"/>
  <c r="K68" i="13"/>
  <c r="M68" i="13"/>
  <c r="O68" i="13"/>
  <c r="Q68" i="13"/>
  <c r="V68" i="13"/>
  <c r="G74" i="13"/>
  <c r="I74" i="13"/>
  <c r="K74" i="13"/>
  <c r="M74" i="13"/>
  <c r="O74" i="13"/>
  <c r="Q74" i="13"/>
  <c r="V74" i="13"/>
  <c r="G76" i="13"/>
  <c r="M76" i="13" s="1"/>
  <c r="I76" i="13"/>
  <c r="K76" i="13"/>
  <c r="O76" i="13"/>
  <c r="Q76" i="13"/>
  <c r="V76" i="13"/>
  <c r="G78" i="13"/>
  <c r="M78" i="13" s="1"/>
  <c r="I78" i="13"/>
  <c r="K78" i="13"/>
  <c r="O78" i="13"/>
  <c r="Q78" i="13"/>
  <c r="V78" i="13"/>
  <c r="G80" i="13"/>
  <c r="I80" i="13"/>
  <c r="K80" i="13"/>
  <c r="M80" i="13"/>
  <c r="O80" i="13"/>
  <c r="Q80" i="13"/>
  <c r="V80" i="13"/>
  <c r="G81" i="13"/>
  <c r="M81" i="13" s="1"/>
  <c r="I81" i="13"/>
  <c r="K81" i="13"/>
  <c r="O81" i="13"/>
  <c r="Q81" i="13"/>
  <c r="V81" i="13"/>
  <c r="G86" i="13"/>
  <c r="M86" i="13" s="1"/>
  <c r="I86" i="13"/>
  <c r="K86" i="13"/>
  <c r="O86" i="13"/>
  <c r="Q86" i="13"/>
  <c r="V86" i="13"/>
  <c r="G87" i="13"/>
  <c r="I87" i="13"/>
  <c r="K87" i="13"/>
  <c r="M87" i="13"/>
  <c r="O87" i="13"/>
  <c r="Q87" i="13"/>
  <c r="V87" i="13"/>
  <c r="AE89" i="13"/>
  <c r="G126" i="12"/>
  <c r="BA110" i="12"/>
  <c r="G9" i="12"/>
  <c r="G8" i="12" s="1"/>
  <c r="I9" i="12"/>
  <c r="I8" i="12" s="1"/>
  <c r="K9" i="12"/>
  <c r="K8" i="12" s="1"/>
  <c r="M9" i="12"/>
  <c r="O9" i="12"/>
  <c r="O8" i="12" s="1"/>
  <c r="Q9" i="12"/>
  <c r="V9" i="12"/>
  <c r="G10" i="12"/>
  <c r="I10" i="12"/>
  <c r="K10" i="12"/>
  <c r="M10" i="12"/>
  <c r="O10" i="12"/>
  <c r="Q10" i="12"/>
  <c r="V10" i="12"/>
  <c r="G12" i="12"/>
  <c r="I12" i="12"/>
  <c r="K12" i="12"/>
  <c r="M12" i="12"/>
  <c r="O12" i="12"/>
  <c r="Q12" i="12"/>
  <c r="Q8" i="12" s="1"/>
  <c r="V12" i="12"/>
  <c r="V8" i="12" s="1"/>
  <c r="G13" i="12"/>
  <c r="AF126" i="12" s="1"/>
  <c r="I13" i="12"/>
  <c r="K13" i="12"/>
  <c r="M13" i="12"/>
  <c r="O13" i="12"/>
  <c r="Q13" i="12"/>
  <c r="V13" i="12"/>
  <c r="G15" i="12"/>
  <c r="I15" i="12"/>
  <c r="K15" i="12"/>
  <c r="M15" i="12"/>
  <c r="O15" i="12"/>
  <c r="Q15" i="12"/>
  <c r="V15" i="12"/>
  <c r="G16" i="12"/>
  <c r="M16" i="12" s="1"/>
  <c r="I16" i="12"/>
  <c r="K16" i="12"/>
  <c r="O16" i="12"/>
  <c r="Q16" i="12"/>
  <c r="V16" i="12"/>
  <c r="G18" i="12"/>
  <c r="M18" i="12" s="1"/>
  <c r="I18" i="12"/>
  <c r="K18" i="12"/>
  <c r="O18" i="12"/>
  <c r="Q18" i="12"/>
  <c r="V18" i="12"/>
  <c r="G19" i="12"/>
  <c r="M19" i="12" s="1"/>
  <c r="I19" i="12"/>
  <c r="K19" i="12"/>
  <c r="O19" i="12"/>
  <c r="Q19" i="12"/>
  <c r="V19" i="12"/>
  <c r="G21" i="12"/>
  <c r="I21" i="12"/>
  <c r="K21" i="12"/>
  <c r="M21" i="12"/>
  <c r="O21" i="12"/>
  <c r="Q21" i="12"/>
  <c r="V21" i="12"/>
  <c r="G22" i="12"/>
  <c r="M22" i="12" s="1"/>
  <c r="I22" i="12"/>
  <c r="K22" i="12"/>
  <c r="O22" i="12"/>
  <c r="Q22" i="12"/>
  <c r="V22" i="12"/>
  <c r="G24" i="12"/>
  <c r="M24" i="12" s="1"/>
  <c r="I24" i="12"/>
  <c r="K24" i="12"/>
  <c r="O24" i="12"/>
  <c r="Q24" i="12"/>
  <c r="V24" i="12"/>
  <c r="G25" i="12"/>
  <c r="M25" i="12" s="1"/>
  <c r="I25" i="12"/>
  <c r="K25" i="12"/>
  <c r="O25" i="12"/>
  <c r="Q25" i="12"/>
  <c r="V25" i="12"/>
  <c r="G27" i="12"/>
  <c r="M27" i="12" s="1"/>
  <c r="I27" i="12"/>
  <c r="K27" i="12"/>
  <c r="O27" i="12"/>
  <c r="Q27" i="12"/>
  <c r="V27" i="12"/>
  <c r="G28" i="12"/>
  <c r="M28" i="12" s="1"/>
  <c r="I28" i="12"/>
  <c r="K28" i="12"/>
  <c r="O28" i="12"/>
  <c r="Q28" i="12"/>
  <c r="V28" i="12"/>
  <c r="G30" i="12"/>
  <c r="I30" i="12"/>
  <c r="K30" i="12"/>
  <c r="M30" i="12"/>
  <c r="O30" i="12"/>
  <c r="Q30" i="12"/>
  <c r="V30" i="12"/>
  <c r="G32" i="12"/>
  <c r="I32" i="12"/>
  <c r="K32" i="12"/>
  <c r="M32" i="12"/>
  <c r="O32" i="12"/>
  <c r="Q32" i="12"/>
  <c r="V32" i="12"/>
  <c r="G34" i="12"/>
  <c r="I34" i="12"/>
  <c r="K34" i="12"/>
  <c r="M34" i="12"/>
  <c r="O34" i="12"/>
  <c r="Q34" i="12"/>
  <c r="V34" i="12"/>
  <c r="G36" i="12"/>
  <c r="I36" i="12"/>
  <c r="K36" i="12"/>
  <c r="M36" i="12"/>
  <c r="O36" i="12"/>
  <c r="Q36" i="12"/>
  <c r="V36" i="12"/>
  <c r="G38" i="12"/>
  <c r="I38" i="12"/>
  <c r="K38" i="12"/>
  <c r="M38" i="12"/>
  <c r="O38" i="12"/>
  <c r="Q38" i="12"/>
  <c r="V38" i="12"/>
  <c r="G40" i="12"/>
  <c r="I40" i="12"/>
  <c r="K40" i="12"/>
  <c r="M40" i="12"/>
  <c r="O40" i="12"/>
  <c r="Q40" i="12"/>
  <c r="V40" i="12"/>
  <c r="G44" i="12"/>
  <c r="I44" i="12"/>
  <c r="K44" i="12"/>
  <c r="M44" i="12"/>
  <c r="O44" i="12"/>
  <c r="Q44" i="12"/>
  <c r="V44" i="12"/>
  <c r="G46" i="12"/>
  <c r="I46" i="12"/>
  <c r="K46" i="12"/>
  <c r="M46" i="12"/>
  <c r="O46" i="12"/>
  <c r="Q46" i="12"/>
  <c r="V46" i="12"/>
  <c r="G48" i="12"/>
  <c r="I48" i="12"/>
  <c r="K48" i="12"/>
  <c r="M48" i="12"/>
  <c r="O48" i="12"/>
  <c r="Q48" i="12"/>
  <c r="V48" i="12"/>
  <c r="G50" i="12"/>
  <c r="I50" i="12"/>
  <c r="K50" i="12"/>
  <c r="M50" i="12"/>
  <c r="O50" i="12"/>
  <c r="Q50" i="12"/>
  <c r="V50" i="12"/>
  <c r="G52" i="12"/>
  <c r="I52" i="12"/>
  <c r="K52" i="12"/>
  <c r="M52" i="12"/>
  <c r="O52" i="12"/>
  <c r="Q52" i="12"/>
  <c r="V52" i="12"/>
  <c r="G54" i="12"/>
  <c r="M54" i="12" s="1"/>
  <c r="I54" i="12"/>
  <c r="K54" i="12"/>
  <c r="O54" i="12"/>
  <c r="Q54" i="12"/>
  <c r="V54" i="12"/>
  <c r="G56" i="12"/>
  <c r="M56" i="12" s="1"/>
  <c r="I56" i="12"/>
  <c r="K56" i="12"/>
  <c r="O56" i="12"/>
  <c r="Q56" i="12"/>
  <c r="V56" i="12"/>
  <c r="G58" i="12"/>
  <c r="M58" i="12" s="1"/>
  <c r="I58" i="12"/>
  <c r="K58" i="12"/>
  <c r="O58" i="12"/>
  <c r="Q58" i="12"/>
  <c r="V58" i="12"/>
  <c r="G60" i="12"/>
  <c r="M60" i="12" s="1"/>
  <c r="I60" i="12"/>
  <c r="K60" i="12"/>
  <c r="O60" i="12"/>
  <c r="Q60" i="12"/>
  <c r="V60" i="12"/>
  <c r="G62" i="12"/>
  <c r="M62" i="12" s="1"/>
  <c r="I62" i="12"/>
  <c r="K62" i="12"/>
  <c r="O62" i="12"/>
  <c r="Q62" i="12"/>
  <c r="V62" i="12"/>
  <c r="G64" i="12"/>
  <c r="M64" i="12" s="1"/>
  <c r="I64" i="12"/>
  <c r="K64" i="12"/>
  <c r="O64" i="12"/>
  <c r="Q64" i="12"/>
  <c r="V64" i="12"/>
  <c r="G65" i="12"/>
  <c r="M65" i="12" s="1"/>
  <c r="I65" i="12"/>
  <c r="K65" i="12"/>
  <c r="O65" i="12"/>
  <c r="Q65" i="12"/>
  <c r="V65" i="12"/>
  <c r="G67" i="12"/>
  <c r="M67" i="12" s="1"/>
  <c r="I67" i="12"/>
  <c r="K67" i="12"/>
  <c r="O67" i="12"/>
  <c r="Q67" i="12"/>
  <c r="V67" i="12"/>
  <c r="G69" i="12"/>
  <c r="M69" i="12" s="1"/>
  <c r="I69" i="12"/>
  <c r="K69" i="12"/>
  <c r="O69" i="12"/>
  <c r="Q69" i="12"/>
  <c r="V69" i="12"/>
  <c r="G71" i="12"/>
  <c r="I71" i="12"/>
  <c r="K71" i="12"/>
  <c r="M71" i="12"/>
  <c r="O71" i="12"/>
  <c r="Q71" i="12"/>
  <c r="V71" i="12"/>
  <c r="G73" i="12"/>
  <c r="I73" i="12"/>
  <c r="K73" i="12"/>
  <c r="M73" i="12"/>
  <c r="O73" i="12"/>
  <c r="Q73" i="12"/>
  <c r="V73" i="12"/>
  <c r="G74" i="12"/>
  <c r="I74" i="12"/>
  <c r="K74" i="12"/>
  <c r="M74" i="12"/>
  <c r="O74" i="12"/>
  <c r="Q74" i="12"/>
  <c r="V74" i="12"/>
  <c r="G76" i="12"/>
  <c r="I76" i="12"/>
  <c r="K76" i="12"/>
  <c r="M76" i="12"/>
  <c r="O76" i="12"/>
  <c r="Q76" i="12"/>
  <c r="V76" i="12"/>
  <c r="G78" i="12"/>
  <c r="I78" i="12"/>
  <c r="K78" i="12"/>
  <c r="M78" i="12"/>
  <c r="O78" i="12"/>
  <c r="Q78" i="12"/>
  <c r="V78" i="12"/>
  <c r="G80" i="12"/>
  <c r="I80" i="12"/>
  <c r="K80" i="12"/>
  <c r="M80" i="12"/>
  <c r="O80" i="12"/>
  <c r="Q80" i="12"/>
  <c r="V80" i="12"/>
  <c r="G82" i="12"/>
  <c r="I82" i="12"/>
  <c r="K82" i="12"/>
  <c r="M82" i="12"/>
  <c r="O82" i="12"/>
  <c r="Q82" i="12"/>
  <c r="V82" i="12"/>
  <c r="G83" i="12"/>
  <c r="I83" i="12"/>
  <c r="K83" i="12"/>
  <c r="M83" i="12"/>
  <c r="O83" i="12"/>
  <c r="Q83" i="12"/>
  <c r="V83" i="12"/>
  <c r="G85" i="12"/>
  <c r="I85" i="12"/>
  <c r="K85" i="12"/>
  <c r="M85" i="12"/>
  <c r="O85" i="12"/>
  <c r="Q85" i="12"/>
  <c r="V85" i="12"/>
  <c r="G87" i="12"/>
  <c r="I87" i="12"/>
  <c r="K87" i="12"/>
  <c r="M87" i="12"/>
  <c r="O87" i="12"/>
  <c r="Q87" i="12"/>
  <c r="V87" i="12"/>
  <c r="G89" i="12"/>
  <c r="I89" i="12"/>
  <c r="K89" i="12"/>
  <c r="M89" i="12"/>
  <c r="O89" i="12"/>
  <c r="Q89" i="12"/>
  <c r="V89" i="12"/>
  <c r="G90" i="12"/>
  <c r="M90" i="12" s="1"/>
  <c r="I90" i="12"/>
  <c r="K90" i="12"/>
  <c r="O90" i="12"/>
  <c r="Q90" i="12"/>
  <c r="V90" i="12"/>
  <c r="G92" i="12"/>
  <c r="M92" i="12" s="1"/>
  <c r="I92" i="12"/>
  <c r="K92" i="12"/>
  <c r="O92" i="12"/>
  <c r="Q92" i="12"/>
  <c r="V92" i="12"/>
  <c r="G94" i="12"/>
  <c r="M94" i="12" s="1"/>
  <c r="I94" i="12"/>
  <c r="K94" i="12"/>
  <c r="O94" i="12"/>
  <c r="Q94" i="12"/>
  <c r="V94" i="12"/>
  <c r="G96" i="12"/>
  <c r="I96" i="12"/>
  <c r="K96" i="12"/>
  <c r="M96" i="12"/>
  <c r="O96" i="12"/>
  <c r="Q96" i="12"/>
  <c r="V96" i="12"/>
  <c r="G97" i="12"/>
  <c r="M97" i="12" s="1"/>
  <c r="I97" i="12"/>
  <c r="K97" i="12"/>
  <c r="O97" i="12"/>
  <c r="Q97" i="12"/>
  <c r="V97" i="12"/>
  <c r="G99" i="12"/>
  <c r="M99" i="12" s="1"/>
  <c r="I99" i="12"/>
  <c r="K99" i="12"/>
  <c r="O99" i="12"/>
  <c r="Q99" i="12"/>
  <c r="V99" i="12"/>
  <c r="G100" i="12"/>
  <c r="M100" i="12" s="1"/>
  <c r="I100" i="12"/>
  <c r="K100" i="12"/>
  <c r="O100" i="12"/>
  <c r="Q100" i="12"/>
  <c r="V100" i="12"/>
  <c r="G102" i="12"/>
  <c r="M102" i="12" s="1"/>
  <c r="I102" i="12"/>
  <c r="K102" i="12"/>
  <c r="O102" i="12"/>
  <c r="Q102" i="12"/>
  <c r="V102" i="12"/>
  <c r="G104" i="12"/>
  <c r="M104" i="12" s="1"/>
  <c r="I104" i="12"/>
  <c r="K104" i="12"/>
  <c r="O104" i="12"/>
  <c r="Q104" i="12"/>
  <c r="V104" i="12"/>
  <c r="G106" i="12"/>
  <c r="I106" i="12"/>
  <c r="K106" i="12"/>
  <c r="M106" i="12"/>
  <c r="O106" i="12"/>
  <c r="Q106" i="12"/>
  <c r="V106" i="12"/>
  <c r="G108" i="12"/>
  <c r="I108" i="12"/>
  <c r="K108" i="12"/>
  <c r="M108" i="12"/>
  <c r="O108" i="12"/>
  <c r="Q108" i="12"/>
  <c r="V108" i="12"/>
  <c r="G109" i="12"/>
  <c r="I109" i="12"/>
  <c r="K109" i="12"/>
  <c r="M109" i="12"/>
  <c r="O109" i="12"/>
  <c r="Q109" i="12"/>
  <c r="V109" i="12"/>
  <c r="G111" i="12"/>
  <c r="I111" i="12"/>
  <c r="K111" i="12"/>
  <c r="M111" i="12"/>
  <c r="O111" i="12"/>
  <c r="Q111" i="12"/>
  <c r="V111" i="12"/>
  <c r="G112" i="12"/>
  <c r="I112" i="12"/>
  <c r="K112" i="12"/>
  <c r="M112" i="12"/>
  <c r="O112" i="12"/>
  <c r="Q112" i="12"/>
  <c r="V112" i="12"/>
  <c r="G114" i="12"/>
  <c r="I114" i="12"/>
  <c r="K114" i="12"/>
  <c r="M114" i="12"/>
  <c r="O114" i="12"/>
  <c r="Q114" i="12"/>
  <c r="V114" i="12"/>
  <c r="G115" i="12"/>
  <c r="I115" i="12"/>
  <c r="K115" i="12"/>
  <c r="M115" i="12"/>
  <c r="O115" i="12"/>
  <c r="Q115" i="12"/>
  <c r="V115" i="12"/>
  <c r="G116" i="12"/>
  <c r="I116" i="12"/>
  <c r="K116" i="12"/>
  <c r="M116" i="12"/>
  <c r="O116" i="12"/>
  <c r="Q116" i="12"/>
  <c r="V116" i="12"/>
  <c r="G117" i="12"/>
  <c r="I117" i="12"/>
  <c r="K117" i="12"/>
  <c r="M117" i="12"/>
  <c r="O117" i="12"/>
  <c r="Q117" i="12"/>
  <c r="V117" i="12"/>
  <c r="G119" i="12"/>
  <c r="I119" i="12"/>
  <c r="K119" i="12"/>
  <c r="M119" i="12"/>
  <c r="O119" i="12"/>
  <c r="Q119" i="12"/>
  <c r="V119" i="12"/>
  <c r="G122" i="12"/>
  <c r="M122" i="12" s="1"/>
  <c r="I122" i="12"/>
  <c r="I121" i="12" s="1"/>
  <c r="K122" i="12"/>
  <c r="K121" i="12" s="1"/>
  <c r="O122" i="12"/>
  <c r="O121" i="12" s="1"/>
  <c r="Q122" i="12"/>
  <c r="Q121" i="12" s="1"/>
  <c r="V122" i="12"/>
  <c r="V121" i="12" s="1"/>
  <c r="G123" i="12"/>
  <c r="M123" i="12" s="1"/>
  <c r="I123" i="12"/>
  <c r="K123" i="12"/>
  <c r="O123" i="12"/>
  <c r="Q123" i="12"/>
  <c r="V123" i="12"/>
  <c r="G124" i="12"/>
  <c r="M124" i="12" s="1"/>
  <c r="I124" i="12"/>
  <c r="K124" i="12"/>
  <c r="O124" i="12"/>
  <c r="Q124" i="12"/>
  <c r="V124" i="12"/>
  <c r="AE126" i="12"/>
  <c r="I20" i="1"/>
  <c r="I19" i="1"/>
  <c r="I18" i="1"/>
  <c r="I17" i="1"/>
  <c r="I16" i="1"/>
  <c r="I67" i="1"/>
  <c r="J60" i="1" s="1"/>
  <c r="F46" i="1"/>
  <c r="G23" i="1" s="1"/>
  <c r="G46" i="1"/>
  <c r="G25" i="1" s="1"/>
  <c r="H46" i="1"/>
  <c r="I46" i="1"/>
  <c r="J44" i="1" s="1"/>
  <c r="I45" i="1"/>
  <c r="I44" i="1"/>
  <c r="I43" i="1"/>
  <c r="I42" i="1"/>
  <c r="I41" i="1"/>
  <c r="I39" i="1"/>
  <c r="J28" i="1"/>
  <c r="J26" i="1"/>
  <c r="G38" i="1"/>
  <c r="F38" i="1"/>
  <c r="J23" i="1"/>
  <c r="J24" i="1"/>
  <c r="J25" i="1"/>
  <c r="J27" i="1"/>
  <c r="E24" i="1"/>
  <c r="G24" i="1"/>
  <c r="E26" i="1"/>
  <c r="G26" i="1"/>
  <c r="J61" i="1" l="1"/>
  <c r="J62" i="1"/>
  <c r="J63" i="1"/>
  <c r="J64" i="1"/>
  <c r="J65" i="1"/>
  <c r="J66" i="1"/>
  <c r="J59" i="1"/>
  <c r="A27" i="1"/>
  <c r="G28" i="1" s="1"/>
  <c r="G27" i="1" s="1"/>
  <c r="G29" i="1" s="1"/>
  <c r="M8" i="15"/>
  <c r="G8" i="15"/>
  <c r="AF25" i="15"/>
  <c r="AF16" i="14"/>
  <c r="M9" i="14"/>
  <c r="M8" i="14" s="1"/>
  <c r="M12" i="13"/>
  <c r="M48" i="13"/>
  <c r="G12" i="13"/>
  <c r="G8" i="13"/>
  <c r="M9" i="13"/>
  <c r="M8" i="13" s="1"/>
  <c r="M121" i="12"/>
  <c r="M8" i="12"/>
  <c r="G121" i="12"/>
  <c r="I21" i="1"/>
  <c r="J39" i="1"/>
  <c r="J46" i="1" s="1"/>
  <c r="J43" i="1"/>
  <c r="J41" i="1"/>
  <c r="J45" i="1"/>
  <c r="J42" i="1"/>
  <c r="J67" i="1" l="1"/>
  <c r="A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 Černohorský</author>
  </authors>
  <commentList>
    <comment ref="S6" authorId="0" shapeId="0" xr:uid="{8D64CBF4-82F6-4043-90DB-9BA1CD02849E}">
      <text>
        <r>
          <rPr>
            <sz val="9"/>
            <color indexed="81"/>
            <rFont val="Tahoma"/>
            <family val="2"/>
            <charset val="238"/>
          </rPr>
          <t>Jedná se o informaci, zda se jedná o položku, která je do rozpočtu zadána z cenové soustavy RTS, nebo vlastní.</t>
        </r>
      </text>
    </comment>
    <comment ref="T6" authorId="0" shapeId="0" xr:uid="{A74EB9D5-E40D-4232-A30F-34BF5F4E15B3}">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 Černohorský</author>
  </authors>
  <commentList>
    <comment ref="S6" authorId="0" shapeId="0" xr:uid="{99E1196D-07E4-48E5-A661-3624DC863828}">
      <text>
        <r>
          <rPr>
            <sz val="9"/>
            <color indexed="81"/>
            <rFont val="Tahoma"/>
            <family val="2"/>
            <charset val="238"/>
          </rPr>
          <t>Jedná se o informaci, zda se jedná o položku, která je do rozpočtu zadána z cenové soustavy RTS, nebo vlastní.</t>
        </r>
      </text>
    </comment>
    <comment ref="T6" authorId="0" shapeId="0" xr:uid="{549738FF-C92E-4BB7-9FB8-2B26ECC75CC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 Černohorský</author>
  </authors>
  <commentList>
    <comment ref="S6" authorId="0" shapeId="0" xr:uid="{63BAD0F0-092E-4F6A-8071-0FD07E1C452A}">
      <text>
        <r>
          <rPr>
            <sz val="9"/>
            <color indexed="81"/>
            <rFont val="Tahoma"/>
            <family val="2"/>
            <charset val="238"/>
          </rPr>
          <t>Jedná se o informaci, zda se jedná o položku, která je do rozpočtu zadána z cenové soustavy RTS, nebo vlastní.</t>
        </r>
      </text>
    </comment>
    <comment ref="T6" authorId="0" shapeId="0" xr:uid="{C15A8F46-E8B3-47DE-845B-C337DFBD22BE}">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 Černohorský</author>
  </authors>
  <commentList>
    <comment ref="S6" authorId="0" shapeId="0" xr:uid="{ECC9A394-BCD6-4883-946A-436C80397B97}">
      <text>
        <r>
          <rPr>
            <sz val="9"/>
            <color indexed="81"/>
            <rFont val="Tahoma"/>
            <family val="2"/>
            <charset val="238"/>
          </rPr>
          <t>Jedná se o informaci, zda se jedná o položku, která je do rozpočtu zadána z cenové soustavy RTS, nebo vlastní.</t>
        </r>
      </text>
    </comment>
    <comment ref="T6" authorId="0" shapeId="0" xr:uid="{DC7D3769-DA4B-4023-B652-0C8381063E75}">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<sst xmlns="http://schemas.openxmlformats.org/spreadsheetml/2006/main" count="1524" uniqueCount="464">
  <si>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</si>
  <si>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</si>
  <si>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</si>
  <si>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</si>
  <si>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</si>
  <si>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</si>
  <si>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</si>
  <si>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</si>
  <si>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</si>
  <si>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</si>
  <si>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</si>
  <si>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</si>
  <si>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</si>
  <si>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</si>
  <si>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</si>
  <si>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</si>
  <si>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</si>
  <si>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</si>
  <si>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</si>
  <si>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</si>
  <si>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</si>
  <si>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</si>
  <si>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</si>
  <si>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</si>
  <si>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</si>
  <si>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</si>
  <si>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</si>
  <si>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</si>
  <si>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</si>
  <si>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</si>
  <si>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</si>
  <si>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</si>
  <si>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</si>
  <si>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</si>
  <si>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</si>
  <si>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</si>
  <si>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</si>
  <si>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</si>
  <si>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</si>
  <si>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</si>
  <si>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</si>
  <si>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</si>
  <si>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</si>
  <si>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2022-3066</t>
  </si>
  <si>
    <t>Oprava PK Údolní</t>
  </si>
  <si>
    <t>BMS SERVIS, s.r.o.</t>
  </si>
  <si>
    <t>Vídeňská 186/118</t>
  </si>
  <si>
    <t>Brno-Přízřenice</t>
  </si>
  <si>
    <t>61900</t>
  </si>
  <si>
    <t>27723364</t>
  </si>
  <si>
    <t>CZ27723364</t>
  </si>
  <si>
    <t>Stavba</t>
  </si>
  <si>
    <t>Stavební objekt</t>
  </si>
  <si>
    <t>SO01</t>
  </si>
  <si>
    <t>MaR a silnoproud</t>
  </si>
  <si>
    <t>SO01.01</t>
  </si>
  <si>
    <t>Montážní a instalační materiál</t>
  </si>
  <si>
    <t>SO01.02</t>
  </si>
  <si>
    <t>Měření a regulace základní sestava</t>
  </si>
  <si>
    <t>SO01.03</t>
  </si>
  <si>
    <t>Regulační ventily</t>
  </si>
  <si>
    <t>SO01.04</t>
  </si>
  <si>
    <t>Provozování  TB</t>
  </si>
  <si>
    <t>Celkem za stavbu</t>
  </si>
  <si>
    <t>CZK</t>
  </si>
  <si>
    <t>#POPS</t>
  </si>
  <si>
    <t>Popis stavby: 2022-3066 - Oprava PK Údolní</t>
  </si>
  <si>
    <t>#POPO</t>
  </si>
  <si>
    <t>Popis objektu: SO01 - MaR a silnoproud</t>
  </si>
  <si>
    <t>#POPR</t>
  </si>
  <si>
    <t>Popis rozpočtu: SO01.01 - Montážní a instalační materiál</t>
  </si>
  <si>
    <t>Popis rozpočtu: SO01.02 - Měření a regulace základní sestava</t>
  </si>
  <si>
    <t>Popis rozpočtu: SO01.03 - Regulační ventily</t>
  </si>
  <si>
    <t>Popis rozpočtu: SO01.04 - Provozování  TB</t>
  </si>
  <si>
    <t>Rekapitulace dílů</t>
  </si>
  <si>
    <t>Typ dílu</t>
  </si>
  <si>
    <t>41</t>
  </si>
  <si>
    <t>Demontáž stávajícího zařízení</t>
  </si>
  <si>
    <t>M36_01</t>
  </si>
  <si>
    <t>Dodávka a motáž rozvaděčů a ovl.skříní</t>
  </si>
  <si>
    <t>M36_02</t>
  </si>
  <si>
    <t>Řídící systém</t>
  </si>
  <si>
    <t>M36_03</t>
  </si>
  <si>
    <t>Dodávka a montáž periferních zařízení</t>
  </si>
  <si>
    <t>M21</t>
  </si>
  <si>
    <t>Elektromontáže</t>
  </si>
  <si>
    <t>M22</t>
  </si>
  <si>
    <t>Montáž sdělovací a zabezp. techniky</t>
  </si>
  <si>
    <t>M36</t>
  </si>
  <si>
    <t>Montáže měřících a regulačních zařízení</t>
  </si>
  <si>
    <t>ELEKTROMONTÁŽE - HLAVNÍ POSPOJOVÁNÍ</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</si>
  <si>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</si>
  <si>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</si>
  <si>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</si>
  <si>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</si>
  <si>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</si>
  <si>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</si>
  <si>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</si>
  <si>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</si>
  <si>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</si>
  <si>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</si>
  <si>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</si>
  <si>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</si>
  <si>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</si>
  <si>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</si>
  <si>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</si>
  <si>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</si>
  <si>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</si>
  <si>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</si>
  <si>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</si>
  <si>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</si>
  <si>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</si>
  <si>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</si>
  <si>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</si>
  <si>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</si>
  <si>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</si>
  <si>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</si>
  <si>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</si>
  <si>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</si>
  <si>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</si>
  <si>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</si>
  <si>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</si>
  <si>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210810045R00</t>
  </si>
  <si>
    <t>Montáž kabelu CYKY 750 V, 3 x 1,5 mm2, pevně uloženého</t>
  </si>
  <si>
    <t>m</t>
  </si>
  <si>
    <t>RTS 23/ I</t>
  </si>
  <si>
    <t>RTS 22/ II</t>
  </si>
  <si>
    <t>Práce</t>
  </si>
  <si>
    <t>Běžná</t>
  </si>
  <si>
    <t>POL1_</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</si>
  <si>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</si>
  <si>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</si>
  <si>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SPCM</t>
  </si>
  <si>
    <t>Specifikace</t>
  </si>
  <si>
    <t>POL3_</t>
  </si>
  <si>
    <t>Odkaz na mn. položky pořadí 1 : 66,00000*1,05</t>
  </si>
  <si>
    <t>VV</t>
  </si>
  <si>
    <t>210810046R00</t>
  </si>
  <si>
    <t>Montáž kabelu CYKY 750 V, 3 x 2,5 mm2, pevně uloženého</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</si>
  <si>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</si>
  <si>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</si>
  <si>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Odkaz na mn. položky pořadí 3 : 25,00000*1,05</t>
  </si>
  <si>
    <t>210860201R00</t>
  </si>
  <si>
    <t>Kabel speciální JYTY s Al 2 x 1 mm volně uložený</t>
  </si>
  <si>
    <t>34121550R</t>
  </si>
  <si>
    <t>kabel JYTY; sdělovací; pevné uložení vnitřní; Cu jádra holá; počet žil 2; jmen.prům.jádra 1,00 mm; teplota použití do 70 °C</t>
  </si>
  <si>
    <t>Odkaz na mn. položky pořadí 5 : 86,00000*1,05</t>
  </si>
  <si>
    <t>210860202R00</t>
  </si>
  <si>
    <t>Kabel speciální JYTY s Al 4 x 1 mm volně uložený</t>
  </si>
  <si>
    <t>34121554R</t>
  </si>
  <si>
    <t>kabel JYTY; sdělovací; pevné uložení vnitřní; Cu jádra holá; počet žil 4; jmen.prům.jádra 1,00 mm; teplota použití do 70 °C</t>
  </si>
  <si>
    <t>Odkaz na mn. položky pořadí 7 : 140,00000*1,05</t>
  </si>
  <si>
    <t>210860223R00</t>
  </si>
  <si>
    <t>Montáž kabelu ovládacího JYTY s Al laminovanou fólií, 7 x 1 mm, pevně uloženého</t>
  </si>
  <si>
    <t>34121556R</t>
  </si>
  <si>
    <t>kabel JYTY; sdělovací; pevné uložení vnitřní; Cu jádra holá; počet žil 7; jmen.prům.jádra 1,00 mm; teplota použití do 70 °C; barva pláště šedá</t>
  </si>
  <si>
    <t>Odkaz na mn. položky pořadí 9 : 9,00000*1,05</t>
  </si>
  <si>
    <t>37123015R</t>
  </si>
  <si>
    <t>kabel instalační,stíněný, 4x2x0,55mm, cat 6, plášť PVC+PV, pro rozvody strukturované kabeláže</t>
  </si>
  <si>
    <t>222280214R00</t>
  </si>
  <si>
    <t>Kabel UTP/FTP kat.5e v trubkách</t>
  </si>
  <si>
    <t>Odkaz na mn. položky pořadí 11 : 20,00000</t>
  </si>
  <si>
    <t>31179105R</t>
  </si>
  <si>
    <t>tyč závitová M8; l = 1 000 mm; mat. ocel 4,8 - DIN 975; povrch bez úpravy</t>
  </si>
  <si>
    <t>210020303R00</t>
  </si>
  <si>
    <t>Montáž kabelového žabu s příslušenstvím, 62/50 mm, včetně víka</t>
  </si>
  <si>
    <t>Včetně kolen, T-kusů, prodlužovacích dílů, spojek apod.</t>
  </si>
  <si>
    <t>POP</t>
  </si>
  <si>
    <t>5534739760R</t>
  </si>
  <si>
    <t>žlab kabelový pozinkovaná ocel + celkový lak epoxidový 60 µm; neděrovaný; l = 2 100,0 mm; š = 62 mm; h = 50,0 mm; tl. 0,70 mm</t>
  </si>
  <si>
    <t>Odkaz na mn. položky pořadí 14 : 5,00000</t>
  </si>
  <si>
    <t>55347410R</t>
  </si>
  <si>
    <t>víko žlabu; ocelový plech; povrch pozink + celkový lak epoxidový 60 µm; š = 62 mm; l = 2 000 mm; h = 17 mm; tl. 0,60 mm</t>
  </si>
  <si>
    <t>kus</t>
  </si>
  <si>
    <t>Odkaz na mn. položky pořadí 14 : 5,00000*0,5</t>
  </si>
  <si>
    <t>55347517R</t>
  </si>
  <si>
    <t>oblouk 90 °; ocelový plech; povrch žárové zinkování Sendzimir; š = 62,0 mm; h = 50 mm; l = 162,0 mm; tl. 0,80 mm</t>
  </si>
  <si>
    <t>Odkaz na mn. položky pořadí 14 : 5,00000*0,2</t>
  </si>
  <si>
    <t>55347525R</t>
  </si>
  <si>
    <t>oblouk 90 °; klesající; ocelový plech; povrch žárové zinkování Sendzimir; š = 62,0 mm; h = 50 mm; l = 250,0 mm; tl. 0,80 mm</t>
  </si>
  <si>
    <t>Odkaz na mn. položky pořadí 17 : 1,00000*0,5</t>
  </si>
  <si>
    <t>55347529R</t>
  </si>
  <si>
    <t>oblouk 90 °; stoupající; ocelový plech; povrch žárové zinkování Sendzimir; š = 62,0 mm; h = 50 mm; l = 250,0 mm; tl. 0,80 mm</t>
  </si>
  <si>
    <t>Odkaz na mn. položky pořadí 18 : 0,50000</t>
  </si>
  <si>
    <t>55347500R</t>
  </si>
  <si>
    <t>víko oblouku 90°; ocelový plech; povrch žárové zinkování Sendzimir; š = 62 mm; h = 17 mm; tl. 0,60 mm</t>
  </si>
  <si>
    <t>Odkaz na mn. položky pořadí 17 : 1,00000</t>
  </si>
  <si>
    <t>Odkaz na mn. položky pořadí 19 : 0,50000</t>
  </si>
  <si>
    <t>55347533R</t>
  </si>
  <si>
    <t>T-kus ocelový plech; povrch žárové zinkování Sendzimir; š = 62,0 mm; š2 = 62 mm; h = 50 mm; l = 262 mm; tl. 0,80 mm</t>
  </si>
  <si>
    <t>55347504R</t>
  </si>
  <si>
    <t>víko T-kusu; ocelový plech; povrch žárové zinkování Sendzimir; š = 62 mm; š2 = 62 mm; l = 262 mm; h = 17 mm; tl. 0,60 mm</t>
  </si>
  <si>
    <t>Odkaz na mn. položky pořadí 21 : 1,00000</t>
  </si>
  <si>
    <t>55347551R</t>
  </si>
  <si>
    <t>podpěra na stěnu ocelový plech; povrch žárové zinkování Sendzimir; h = 42 mm; l = 112 mm; tl. 1,5 mm</t>
  </si>
  <si>
    <t>Odkaz na mn. položky pořadí 15 : 5,00000</t>
  </si>
  <si>
    <t>553475540R</t>
  </si>
  <si>
    <t>závěs ocelový plech; povrch žárové zinkování Sendzimir; h = 20 mm; l = 130,0 mm; š = 30,0 mm; tl. stěny 1,00 mm</t>
  </si>
  <si>
    <t>Odkaz na mn. položky pořadí 23 : 5,00000*0,5</t>
  </si>
  <si>
    <t>55347546R</t>
  </si>
  <si>
    <t>spojka ocelový plech; povrch žárové zinkování Sendzimir; h = 6 mm; š = 46,5 mm; l = 70,0 mm; tl. 1,00 mm</t>
  </si>
  <si>
    <t>Odkaz na mn. položky pořadí 24 : 2,50000</t>
  </si>
  <si>
    <t>210020305R00</t>
  </si>
  <si>
    <t>Montáž kabelového žabu s příslušenstvím, 125/50 mm, včetně víka</t>
  </si>
  <si>
    <t>553473901R</t>
  </si>
  <si>
    <t>žlab kabelový pozinkovaná ocel + celkový lak epoxidový 60 µm; děrovaný; l = 2 100,0 mm; š = 125 mm; h = 50,0 mm; tl. 0,70 mm</t>
  </si>
  <si>
    <t>Odkaz na mn. položky pořadí 26 : 15,00000</t>
  </si>
  <si>
    <t>55347411R</t>
  </si>
  <si>
    <t>víko žlabu; ocelový plech; povrch pozink + celkový lak epoxidový 60 µm; š = 125 mm; l = 2 000 mm; h = 17 mm; tl. 0,60 mm</t>
  </si>
  <si>
    <t>Odkaz na mn. položky pořadí 27 : 15,00000*0,5</t>
  </si>
  <si>
    <t>55347552R</t>
  </si>
  <si>
    <t>podpěra na stěnu ocelový plech; povrch žárové zinkování Sendzimir; h = 61 mm; l = 190 mm; tl. 2,0 mm</t>
  </si>
  <si>
    <t>Odkaz na mn. položky pořadí 27 : 15,00000</t>
  </si>
  <si>
    <t>553475541R</t>
  </si>
  <si>
    <t>závěs ocelový plech; povrch žárové zinkování Sendzimir; h = 20 mm; l = 195,0 mm; š = 30,0 mm; tl. stěny 1,00 mm</t>
  </si>
  <si>
    <t>Odkaz na mn. položky pořadí 29 : 15,00000*0,5</t>
  </si>
  <si>
    <t>210010021R00</t>
  </si>
  <si>
    <t xml:space="preserve">Montáž trubky tuhé včetně příslušenství (kolena, přípojky atd.), z PVC, uložené pevně, průměr 16 mm,  ,  </t>
  </si>
  <si>
    <t>345710961R</t>
  </si>
  <si>
    <t>trubka tuhá hrdlová, elektroinstalační; mat. PVC samozhášivé; vnější pr.= 16,0 mm; vnitřní pr.= 13,0 mm; mech.odolnost střední; mezní hodnota zatížení 750 N/5 cm; teplot.rozsah -25 až 60 °C; stupeň hořlavosti A1-F; použití: vyhovuje zkoušce odolnosti plamene. lze montovat do prostoru nebezpečné zóny 2 v prostředí s nebezpečím výbuchu; délka l = 3 m</t>
  </si>
  <si>
    <t>Odkaz na mn. položky pořadí 31 : 10,00000</t>
  </si>
  <si>
    <t>345716910R</t>
  </si>
  <si>
    <t>spojka elektroinst. znač.dle EN; pro tuhé hrdlové trubky; mat. PVC samozhášivé, barva světle šedá RAL 7035; rozměr pro trubku s vnějším pr. 16 mm</t>
  </si>
  <si>
    <t>Odkaz na mn. položky pořadí 32 : 10,00000</t>
  </si>
  <si>
    <t>345711830R</t>
  </si>
  <si>
    <t>koleno s oboustranným hrdlováním, ohyb 90°; znač.dle EN; pro tuhé hrdlové trubky; mat. PVC samozhášivé, barva světle šedá RAL 7035; vnější pr.trubky = 16,0 mm; teplot.rozsah -25 až 60 °C</t>
  </si>
  <si>
    <t>Odkaz na mn. položky pořadí 32 : 10,00000*0,5</t>
  </si>
  <si>
    <t>345712020000R</t>
  </si>
  <si>
    <t>příchytka typ oboustranná; pozinkovaná ocel</t>
  </si>
  <si>
    <t>210010022R00</t>
  </si>
  <si>
    <t xml:space="preserve">Montáž trubky tuhé včetně příslušenství (kolena, přípojky atd.), z PVC, uložené pevně, průměr 23 mm,  ,  </t>
  </si>
  <si>
    <t>345710963R</t>
  </si>
  <si>
    <t>trubka tuhá hrdlová, elektroinstalační; mat. PVC samozhášivé; vnější pr.= 25,0 mm; vnitřní pr.= 21,4 mm; mech.odolnost střední; mezní hodnota zatížení 750 N/5 cm; teplot.rozsah -25 až 60 °C; stupeň hořlavosti A1-F; použití: vyhovuje zkoušce odolnosti plamene. lze montovat do prostoru nebezpečné zóny 2 v prostředí s nebezpečím výbuchu; délka l = 3 m</t>
  </si>
  <si>
    <t>Odkaz na mn. položky pořadí 36 : 15,00000</t>
  </si>
  <si>
    <t>345716912R</t>
  </si>
  <si>
    <t>spojka elektroinst. znač.dle EN; pro tuhé hrdlové trubky; mat. PVC samozhášivé, barva světle šedá RAL 7035; rozměr pro trubku s vnějším pr. 25 mm</t>
  </si>
  <si>
    <t>Odkaz na mn. položky pořadí 37 : 15,00000</t>
  </si>
  <si>
    <t>345711832R</t>
  </si>
  <si>
    <t>koleno s oboustranným hrdlováním, ohyb 90°; znač.dle EN; pro tuhé hrdlové trubky; mat. PVC samozhášivé, barva světle šedá RAL 7035; vnější pr.trubky = 25,0 mm; teplot.rozsah -25 až 60 °C</t>
  </si>
  <si>
    <t>Odkaz na mn. položky pořadí 37 : 15,00000*0,5</t>
  </si>
  <si>
    <t>345712030000R</t>
  </si>
  <si>
    <t>210010025R00</t>
  </si>
  <si>
    <t xml:space="preserve">Montáž trubky ohebné, z PVC, uložené volně, vnější průměr 20,7 mm, mech. pevnost 320 N/5 cm,  </t>
  </si>
  <si>
    <t>34571050R</t>
  </si>
  <si>
    <t>trubka ohebná, elektroinstalační; mat. PE není samozhášivý; vnější pr.= 21,2 mm; vnitřní pr.= 16,0 mm; mech.odolnost nízká; mezní hodnota zatížení 320 N/5 cm; teplot.rozsah -25 až 90 °C; stupeň hořlavosti A1; použití: pro přímé zalévání při monolitické betonáži nebo pod omítku</t>
  </si>
  <si>
    <t>Odkaz na mn. položky pořadí 41 : 15,00000</t>
  </si>
  <si>
    <t>345716771R</t>
  </si>
  <si>
    <t>spojka elektroinst. násuvná, na obou koncích opatřená hrdlem; znač.dle ČSN; pro ocelové trubky; mat. pásová ocel s úpravou ZnCr; vnitřní pr.= 22,5 mm</t>
  </si>
  <si>
    <t>Odkaz na mn. položky pořadí 42 : 15,00000</t>
  </si>
  <si>
    <t>210010027R00</t>
  </si>
  <si>
    <t xml:space="preserve">Montáž trubky ohebné, z PVC, uložené volně, vnější průměr 30,6 mm, mech. pevnost 320 N/5 cm,  </t>
  </si>
  <si>
    <t>34571051R</t>
  </si>
  <si>
    <t>trubka ohebná, elektroinstalační; mat. PE není samozhášivý; vnější pr.= 28,5 mm; vnitřní pr.= 22,9 mm; mech.odolnost nízká; mezní hodnota zatížení 320 N/5 cm; teplot.rozsah -25 až 90 °C; stupeň hořlavosti A1; použití: pro přímé zalévání při monolitické betonáži nebo pod omítku</t>
  </si>
  <si>
    <t>Odkaz na mn. položky pořadí 45 : 8,00000</t>
  </si>
  <si>
    <t>345716773R</t>
  </si>
  <si>
    <t>spojka elektroinst. násuvná, na obou koncích opatřená hrdlem; znač.dle ČSN; pro ocelové trubky; mat. pásová ocel s úpravou ZnCr; vnitřní pr.= 37,0 mm</t>
  </si>
  <si>
    <t>Odkaz na mn. položky pořadí 46 : 8,00000</t>
  </si>
  <si>
    <t>345712230000R</t>
  </si>
  <si>
    <t>220301022R00</t>
  </si>
  <si>
    <t>Lišta elektroinstalační L 40</t>
  </si>
  <si>
    <t>34572125R</t>
  </si>
  <si>
    <t>lišta elektroinstalační vkládací; mat. PVC samozhášivé; Š x V 40 x 40 mm; délka 3,00 m; bílá; stupeň hořlavosti A-C3; teplot.rozsah -5 až 60 °C</t>
  </si>
  <si>
    <t>Odkaz na mn. položky pořadí 49 : 13,00000</t>
  </si>
  <si>
    <t>210010344R00</t>
  </si>
  <si>
    <t xml:space="preserve">Montáž krabice plastové přístrojové, čtvercové, o rozměru 82 x 82 mm, hloubky 16 mm,  , pro lištové rozvody, bez zapojení,  </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</si>
  <si>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</si>
  <si>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</si>
  <si>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Odkaz na mn. položky pořadí 51 : 10,00000</t>
  </si>
  <si>
    <t>34561420R</t>
  </si>
  <si>
    <t>svorka instalační krabicová, 2 vodičová</t>
  </si>
  <si>
    <t>Odkaz na mn. položky pořadí 51 : 10,00000*4</t>
  </si>
  <si>
    <t>34561421R</t>
  </si>
  <si>
    <t>svorka instalační krabicová, 3 vodičová</t>
  </si>
  <si>
    <t>Odkaz na mn. položky pořadí 51 : 10,00000*2</t>
  </si>
  <si>
    <t>34561422R</t>
  </si>
  <si>
    <t>svorka instalační krabicová, 4 vodičová</t>
  </si>
  <si>
    <t>211010006RT1</t>
  </si>
  <si>
    <t>Osazení hmoždinky do ostrých cihel/kamene, HM 8</t>
  </si>
  <si>
    <t>432 580-123T</t>
  </si>
  <si>
    <t>Koordinace s ostatními profesemi</t>
  </si>
  <si>
    <t>soubor</t>
  </si>
  <si>
    <t>Vlastní</t>
  </si>
  <si>
    <t>Indiv</t>
  </si>
  <si>
    <t>koordinace časové souoslednosti, návazností hranic dodávek a montáží, sběr technických podkladů od navazujících profesí.</t>
  </si>
  <si>
    <t>910      R00</t>
  </si>
  <si>
    <t>Hzs - predbezne obhlidky a revize</t>
  </si>
  <si>
    <t>h</t>
  </si>
  <si>
    <t>Prav.M</t>
  </si>
  <si>
    <t>HZS</t>
  </si>
  <si>
    <t>POL10_</t>
  </si>
  <si>
    <t>433 580-126T</t>
  </si>
  <si>
    <t>Revize elektro</t>
  </si>
  <si>
    <t>Revize vyhrazeného elektrického zařízení dle ČSN 33 1500</t>
  </si>
  <si>
    <t>220611603T01</t>
  </si>
  <si>
    <t>Vypracování projektu  skutečného stavu MaR</t>
  </si>
  <si>
    <t>005211010R</t>
  </si>
  <si>
    <t>Předání a převzetí staveniště</t>
  </si>
  <si>
    <t>Soubor</t>
  </si>
  <si>
    <t>005231030R</t>
  </si>
  <si>
    <t>Zkušební provoz</t>
  </si>
  <si>
    <t>005211080.10T</t>
  </si>
  <si>
    <t>Likvidace materiálů a obalů</t>
  </si>
  <si>
    <t>VRN</t>
  </si>
  <si>
    <t>POL99_8</t>
  </si>
  <si>
    <t>Náklady na likvidace materiálů a obalů</t>
  </si>
  <si>
    <t>0052110301T</t>
  </si>
  <si>
    <t>Doprava materiálu a osob</t>
  </si>
  <si>
    <t xml:space="preserve">km    </t>
  </si>
  <si>
    <t>Náklady na dopravu montážního  materilálu a pracovníků  na staveniště.</t>
  </si>
  <si>
    <t>210800606RT1</t>
  </si>
  <si>
    <t>Vodič nn a vn CYA 6 mm2 uložený v trubkách, včetně dodávky vodiče CYA 6</t>
  </si>
  <si>
    <t>POL1_9</t>
  </si>
  <si>
    <t>210220321RT1</t>
  </si>
  <si>
    <t>Svorka na potrubí Bernard, včetně Cu pásku, včetně dodávky svorky + Cu pásku</t>
  </si>
  <si>
    <t>zem01</t>
  </si>
  <si>
    <t>ekvipotencilání svorkovnice EPS1, vč. dodávky</t>
  </si>
  <si>
    <t>POL1_1</t>
  </si>
  <si>
    <t>SUM</t>
  </si>
  <si>
    <t>END</t>
  </si>
  <si>
    <t>900      TT5</t>
  </si>
  <si>
    <t>HZS, Práce v tarifní třídě 8 (např. elektrotechnik)</t>
  </si>
  <si>
    <t>900      T10</t>
  </si>
  <si>
    <t>HZS, Práce v rámci přechodového stavu</t>
  </si>
  <si>
    <t>Demontáže a montáže časti zařízení kvalifikovaným pracovníkem MaR z důvodů zachování určité části funkce zařízení tzn. zajištění provizorního provozního stavu zařízení (např.ohřev TUV)</t>
  </si>
  <si>
    <t>45166013-3001T</t>
  </si>
  <si>
    <t>Rozvaděčová skříň  rozměry, 600x800x300 (š x v x h), Včetně "VPD"</t>
  </si>
  <si>
    <t>ks</t>
  </si>
  <si>
    <t>RTS 22/ I</t>
  </si>
  <si>
    <t>Rozvaděčová skříň, svorkovnice nahoře, krytí IP 44,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230/24VAC,100VA, ss zdroj 5A/24VDC, servisní zásuvka 230V/10A, pomocná relé,  svorky, kabelové průchodky, , atd.   Kapsa na dokumentaci,   přístroje se zkratovou odolností 10kA, vývody kabelů nahoru, přívod kabelu zhora, atd. Včetně dílenské dokumentace.</t>
  </si>
  <si>
    <t>210190071R00</t>
  </si>
  <si>
    <t>Montáž rozvaděče nedělitelného, do hmotnosti 500 kg</t>
  </si>
  <si>
    <t>montáž rozvaděčů nn a vn včetně usazení, sestavení dílců, vyvážení, upevnění, zapojení a montáž demontovaných částí a přístrojů,  kontroly a dotažení spojů, opravy nátěrů, avšak bez zapojení, a ukončení kabelů</t>
  </si>
  <si>
    <t>SPI</t>
  </si>
  <si>
    <t>Odkaz na mn. položky pořadí 3 : 1,00000</t>
  </si>
  <si>
    <t>4051000100.ROT</t>
  </si>
  <si>
    <t>Ostatní náplň rozvaděče dle zvyklostí výrobce</t>
  </si>
  <si>
    <t>210100001R00</t>
  </si>
  <si>
    <t>Ukončení vodičů  v rozvaděči včetně zapojení a vodičové koncovky,  , průřez do 2,5 mm2</t>
  </si>
  <si>
    <t>210100002R00</t>
  </si>
  <si>
    <t>Ukončení vodičů  v rozvaděči včetně zapojení a vodičové koncovky,  , průřez do 6 mm2</t>
  </si>
  <si>
    <t>210100361R00</t>
  </si>
  <si>
    <t>Montáž zátky ucpávkové K (pro zaslepení),  , P 13,5 - P 42</t>
  </si>
  <si>
    <t>210100301R00</t>
  </si>
  <si>
    <t>Příplatek za ukončení stínění kabelů+zapojení</t>
  </si>
  <si>
    <t>CLNXEHSERIES26NDT</t>
  </si>
  <si>
    <t>Regulátor EagleHawk NX - ND (HW bez licence, pouze pro výměnu) - integrované 10UI, 4AO, 4DI, 8DO,, podpora BACnet IP, BACnet MS/TP, Panel-Bus, Meter-B, us, ModBus RTU, Modbus TCP, LonWorks, webserwer -</t>
  </si>
  <si>
    <t>výstup pro displej EAGLEHAWK NX Niagara Plant Controller with 26 onboard I/O</t>
  </si>
  <si>
    <t>CLNXEH-BASLICT</t>
  </si>
  <si>
    <t>EHNX Základní Licence (100 DB bodů pro integraci, 255 bodů pro Panel-Bus +  I/O, SMA), EAGLEHAWK NX Basic License 100 Global points, 255 points Panel-, Bus and I/O, initial SMA</t>
  </si>
  <si>
    <t>RVS63.283109T</t>
  </si>
  <si>
    <t>Ekvitermní regulátor, 2° kotel, 2 směšované topné okruhy, příprava TUV, 3 multifunkční výstupy,, komunikace LPB</t>
  </si>
  <si>
    <t xml:space="preserve">ks    </t>
  </si>
  <si>
    <t>AVS37.294509T</t>
  </si>
  <si>
    <t>Obslužná jednotka s komunikací BSB pro RVS…</t>
  </si>
  <si>
    <t>SVS63.200-KOMPLETT</t>
  </si>
  <si>
    <t>Sada svorek pro RVS63.243 a RVS63.283</t>
  </si>
  <si>
    <t>AVS82.490109T</t>
  </si>
  <si>
    <t>Plochý kabel pro propojení AVS75 s regulátorem RVS</t>
  </si>
  <si>
    <t>45166013-2900T</t>
  </si>
  <si>
    <t>Displej LCD</t>
  </si>
  <si>
    <t>7" TFT LCD-dotyková obrazovka; res.: 800 x 480; USB, ETH, RS232, RS485; 24VDC; Montáž do panelu; BacNt-IP</t>
  </si>
  <si>
    <t>222611451R00</t>
  </si>
  <si>
    <t xml:space="preserve">Montáž ostatních zařízení </t>
  </si>
  <si>
    <t>Odkaz na mn. položky pořadí 10 : 1,00000</t>
  </si>
  <si>
    <t>Odkaz na mn. položky pořadí 16 : 1,00000</t>
  </si>
  <si>
    <t>21101T03</t>
  </si>
  <si>
    <t>Software, - uživatelský software DDC</t>
  </si>
  <si>
    <t>DB</t>
  </si>
  <si>
    <t>Vypracování technologického schéma , mapování datových bodů, nastavení parametrů, komplexní odzkoušení.</t>
  </si>
  <si>
    <t>21101T04</t>
  </si>
  <si>
    <t>Software, - TEST 1:1</t>
  </si>
  <si>
    <t>Komplexní odkoušení s montážním pracovníkem, kontrola napojení, ověření měřených hodnot, nastavení základních hodnot dle RPD, ověření funkce funkce.</t>
  </si>
  <si>
    <t>Odkaz na mn. položky pořadí 18 : 21,00000</t>
  </si>
  <si>
    <t>21101T01</t>
  </si>
  <si>
    <t>Software, VIizualizace grafický display</t>
  </si>
  <si>
    <t>122160T10</t>
  </si>
  <si>
    <t>Kompletní napojení komunikačních rozhraní  DDC, PŘIPOJENÝCH OPS</t>
  </si>
  <si>
    <t xml:space="preserve">DB  </t>
  </si>
  <si>
    <t>RTS 18/II</t>
  </si>
  <si>
    <t>Odzkoušení zapojení  komunikace s příslušnou OPS , nastavení včetně přizpůsobení požadovaným  úrovním uživatelského  přístupu</t>
  </si>
  <si>
    <t>čidla, detektory</t>
  </si>
  <si>
    <t>451660132003T</t>
  </si>
  <si>
    <t>Zdroj pro snímač úniku plynu</t>
  </si>
  <si>
    <t>Napájecí napětí 230V AC, Výstupní napětí 12V ss / 0,8A nestab.</t>
  </si>
  <si>
    <t>451660132002T</t>
  </si>
  <si>
    <t>Snímač úniku plynu</t>
  </si>
  <si>
    <t>Detekovaný plyn hořlavé plyny a páry výbušných látek - kalibrace pouze pro jeden plyn (standardní kalibrace - metan). Signalizace dvoustupňová (dva výstupy). Provedení výstupů tranzistor s otevřeným kolektorem (60 V/0,3 A). Zahřívací doba cca 40 sec. Standardně nastavená  20% LEL pro stupeň II a 10% LEL pro stupeň I. Max. měřicí rozsah do cca 50% LEL (podle čidla) Doba odezvy do 10 sec. Napájecí napětí 12 V +/- 10% Odběr proudu 130 mA max. Krytí IP20</t>
  </si>
  <si>
    <t>451660132004T</t>
  </si>
  <si>
    <t>Snímač úniku CO</t>
  </si>
  <si>
    <t>Detekovaný plyn CO - kalibrace pouze pro jeden plyn . Signalizace dvoustupňová (dva výstupy). Provedení výstupů tranzistor s otevřeným kolektorem (60 V/0,3 A). Zahřívací doba cca 40 sec. Standardně nastavená  20% LEL pro stupeň II a 10% LEL pro stupeň I. Max. měřicí rozsah do cca 50% LEL (podle čidla) Doba odezvy do 10 sec. Napájecí napětí 12 V +/- 10% Odběr proudu 130 mA max. Krytí IP20</t>
  </si>
  <si>
    <t>AF20-B65T</t>
  </si>
  <si>
    <t>Snímač venkovní teploty, NTC20k, -40..70°C, IP 65, Outdoor Temperature Sensor NTC20k, -40..70C, IP65</t>
  </si>
  <si>
    <t>VF10-1B65NWT</t>
  </si>
  <si>
    <t>Jímkový snímač teploty bez jímky, ponor 150mm, NTC10k,  -40..150°C, IP65, Immersion/air-duct sensor, NTC10k, 150mm, IP65, no well</t>
  </si>
  <si>
    <t>WS150T</t>
  </si>
  <si>
    <t>Nerezová jímka ponor 150 mm, R 1/2", PN25, Stainless Steel Immersion Thermowell 150mm</t>
  </si>
  <si>
    <t>Odkaz na mn. položky pořadí 26 : 3,00000</t>
  </si>
  <si>
    <t>40561212R</t>
  </si>
  <si>
    <t>regulátor teploty stonkový rozsah regulace 30 až 90 °C; mikrospínač typ A (jednoobvodový); nestabilita +-1,5 °C; max. přetížení 100 °C; teplota prostředí -40 až 60 °C; délka 355 mm</t>
  </si>
  <si>
    <t>R-položka</t>
  </si>
  <si>
    <t>POL12_0</t>
  </si>
  <si>
    <t>219010002T03</t>
  </si>
  <si>
    <t>Montáž , jímky do L 300mmm</t>
  </si>
  <si>
    <t>Odkaz na mn. položky pořadí 28 : 1,00000</t>
  </si>
  <si>
    <t>40561231R</t>
  </si>
  <si>
    <t>regulátor teploty prostorový rozsah regulace 0 až 40 °C; mikrospínač typ B (dvouobvodový); nestabilita +-1 °C; max. přetížení 60 °C; teplota prostředí -40 až 60 °C; IP 65</t>
  </si>
  <si>
    <t>219010002T05</t>
  </si>
  <si>
    <t>Montáž , termostat /prostorový,jímkový/</t>
  </si>
  <si>
    <t>Odkaz na mn. položky pořadí 30 : 1,00000</t>
  </si>
  <si>
    <t>40562023R</t>
  </si>
  <si>
    <t>regulátor tlaku membránový regulační rozsah 100,0 až 1000,0 kPa; kontrolní tlak 3,00 MPa; teplota prostředí -20 až 60 °C; teplota media do 120 °C; mikrospínač typ A (jednoobvodový)</t>
  </si>
  <si>
    <t>219010002T01</t>
  </si>
  <si>
    <t>Montáž snímače, pasivního</t>
  </si>
  <si>
    <t>Odkaz na mn. položky pořadí 25 : 1,00000</t>
  </si>
  <si>
    <t>Odkaz na mn. položky pořadí 32 : 1,00000</t>
  </si>
  <si>
    <t>360020352R00</t>
  </si>
  <si>
    <t>Montáž konzly pro manostaty, termost.  205-4-1473</t>
  </si>
  <si>
    <t>RTS 13/ I</t>
  </si>
  <si>
    <t>451660132001T</t>
  </si>
  <si>
    <t>Snímač hladini limitní, LB201- LRNH NC/NO</t>
  </si>
  <si>
    <t>Spínače  pro otevřené nebo uzavřené nádrže,  SPDT kontakty  Max. elektrické zatížení 1 A 230Vstř.   Max. teplota kapaliny 100 °C,IP 67,</t>
  </si>
  <si>
    <t>220611241R00</t>
  </si>
  <si>
    <t>Spínač zaplavení</t>
  </si>
  <si>
    <t>Odkaz na mn. položky pořadí 35 : 1,00000</t>
  </si>
  <si>
    <t>QBE2003-P4T</t>
  </si>
  <si>
    <t>Čidlo tlaku 0…4 bar, 0…10 V</t>
  </si>
  <si>
    <t>219010002T02</t>
  </si>
  <si>
    <t>Montáž snímače, aktivního</t>
  </si>
  <si>
    <t>Odkaz na mn. položky pořadí 37 : 1,00000</t>
  </si>
  <si>
    <t>Odkaz na mn. položky pořadí 23 : 2,00000</t>
  </si>
  <si>
    <t>Odkaz na mn. položky pořadí 24 : 1,00000</t>
  </si>
  <si>
    <t>2</t>
  </si>
  <si>
    <t>219010002T04</t>
  </si>
  <si>
    <t xml:space="preserve">Montáž , Motorů /čerpadel/ do 5 kW </t>
  </si>
  <si>
    <t>219010002T15T00</t>
  </si>
  <si>
    <t>Montáž  propojení regulace kotlů - regulace dodávka technologie</t>
  </si>
  <si>
    <t>RTS 21/ I</t>
  </si>
  <si>
    <t>VA-7152-1001T</t>
  </si>
  <si>
    <t>Elektrický lineální pohon, 500Nm, 0..10V, 24 Vstř., IP40, závitové přípojení k ventilu, VG7000 a, VGS800W1N</t>
  </si>
  <si>
    <t>222611211R00</t>
  </si>
  <si>
    <t xml:space="preserve">Montáž servopohonu 230/ 24 V, 0-10 V/ 4-20 mA, včetně zapojení </t>
  </si>
  <si>
    <t>Odkaz na mn. položky pořadí 1 : 1,00000</t>
  </si>
  <si>
    <t>Odkaz na mn. položky pořadí 4 : 1,00000</t>
  </si>
  <si>
    <t>VG7802PTT</t>
  </si>
  <si>
    <t>Regulační ventil, Vnitřní závit, třícestný směšovací, Válcový závit dle ISO 228, mosaz. škr. sys.,, oba vstupy lineární , PN 16, DN 32, kv 16</t>
  </si>
  <si>
    <t>VG1205AD653AGAT</t>
  </si>
  <si>
    <t>Regulační kulový ventil, 2-cestný, PN40, DN15, Kvs1, vnitřní závit, teplota média -30..140°C - pohon, 3Nm, on/off nebo 3-pol., 24 Vac/dc, vratná pruži, na (VA9203-AGA-1Z)</t>
  </si>
  <si>
    <t>45166013-1213T</t>
  </si>
  <si>
    <t>LTE Router</t>
  </si>
  <si>
    <t>LTE Router - Dodávka a montáž; specifikace viz. Příloha technické zprávy. Předmětem je dodávka LTE směrovače splňujícího parametry  s minimálně jednou LTE anténou, držákem na DIN lištu a kompletním příslušenstvím pro připojení do el. sítě (napájecí DC zdroj na DIN lištu; Originální flexo šnůra černá, minimálně 2 metry dlouhá; 3x1 mm2, Kabel dvojlinka, minimálně 2x 0,5 mm2, min 1 m délka).</t>
  </si>
  <si>
    <t>45166013-1215T</t>
  </si>
  <si>
    <t>Externí anténa s 2m kabelem včetně montáže</t>
  </si>
  <si>
    <t>426580117T</t>
  </si>
  <si>
    <t>Instalace a parametrizace, komunikačníh  zařízení (PW20 (M-BUS), GPRS, GSM, Router, SWITCH…)</t>
  </si>
  <si>
    <t>Kompletní instalace a parametrizace komunikačníh  zařízení  /definovaného zařízení/, montáž, nastavení paramerů, vyzkousení funkce  přenosu dat a spojení nadřazeným systémem (centála,  server atp.)</t>
  </si>
  <si>
    <t>222280501R00</t>
  </si>
  <si>
    <t>UTP,FTP,SEKU,SYKY do 7 mm vně.prům.volně ve žlabu</t>
  </si>
  <si>
    <t>Odkaz na mn. položky pořadí 4 : 20,00000*1,05</t>
  </si>
  <si>
    <t>360400100DDC.01T00</t>
  </si>
  <si>
    <t>Software Vizualizace</t>
  </si>
  <si>
    <t>Vizualiazce  technologickych schémat instalovaných technologií, dinamizace hodnot na technologických schématech, nastavení paramerů a limitů, vyzkousení funkcí, alarmů, trendů</t>
  </si>
  <si>
    <t>430 580-121T</t>
  </si>
  <si>
    <t>Topná zkouška</t>
  </si>
  <si>
    <t>Topná zkouška trvající 72hod; Protokol o uskutečněné TZ; Grafy průběhů sledovaných veličin ve fomátu XLS; Aktuální schéma zapojení MaR; Popis funkce technologie.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</si>
</sst>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8" fillId="3" borderId="12" xfId="0" applyFont="1" applyFill="1" applyBorder="1" applyAlignment="1">
      <alignment horizontal="center" vertical="top" shrinkToFit="1"/>
    </xf>
    <xf numFmtId="165" fontId="8" fillId="3" borderId="12" xfId="0" applyNumberFormat="1" applyFont="1" applyFill="1" applyBorder="1" applyAlignment="1">
      <alignment vertical="top" shrinkToFit="1"/>
    </xf>
    <xf numFmtId="4" fontId="8" fillId="3" borderId="12"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9" fillId="0" borderId="18" xfId="0" applyNumberFormat="1" applyFont="1" applyBorder="1" applyAlignment="1">
      <alignment vertical="top" wrapText="1"/>
    </xf>
    <xf numFmtId="0" fontId="20" fillId="0" borderId="0" xfId="0" applyNumberFormat="1" applyFont="1" applyAlignment="1">
      <alignment wrapText="1"/>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49" fontId="17" fillId="0" borderId="39"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0" fontId="19"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7" fillId="0" borderId="18" xfId="0" applyNumberFormat="1" applyFont="1" applyBorder="1" applyAlignment="1">
      <alignment vertical="top" wrapText="1"/>
    </xf>
    <xf numFmtId="0" fontId="17" fillId="0" borderId="18"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0.168.14.21\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74" t="s">
        <v>39</v>
      </c>
      <c r="B2" s="74"/>
      <c r="C2" s="74"/>
      <c r="D2" s="74"/>
      <c r="E2" s="74"/>
      <c r="F2" s="74"/>
      <c r="G2" s="74"/>
    </row>
  </sheetData>
  <sheetProtection algorithmName="SHA-512" hashValue="zTYpO5hSLK+14U2ytL9JDUG3tnRpcDkxhn7kzFi1arVzz8S13ch8BZnG0S8MhQuK0vEIhyn7RR46JOc/DDx8nQ==" saltValue="4DuiZgcdC+fZ1TbZ1dB+W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70"/>
  <sheetViews>
    <sheetView showGridLines="0" topLeftCell="B1" zoomScaleNormal="100" zoomScaleSheetLayoutView="75" workbookViewId="0">
      <selection activeCell="M22" sqref="M22"/>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5" t="s">
        <v>41</v>
      </c>
      <c r="C1" s="76"/>
      <c r="D1" s="76"/>
      <c r="E1" s="76"/>
      <c r="F1" s="76"/>
      <c r="G1" s="76"/>
      <c r="H1" s="76"/>
      <c r="I1" s="76"/>
      <c r="J1" s="77"/>
    </row>
    <row r="2" spans="1:15" ht="36" customHeight="1" x14ac:dyDescent="0.2">
      <c r="A2" s="2"/>
      <c r="B2" s="109" t="s">
        <v>22</v>
      </c>
      <c r="C2" s="110"/>
      <c r="D2" s="111" t="s">
        <v>43</v>
      </c>
      <c r="E2" s="112" t="s">
        <v>44</v>
      </c>
      <c r="F2" s="113"/>
      <c r="G2" s="113"/>
      <c r="H2" s="113"/>
      <c r="I2" s="113"/>
      <c r="J2" s="114"/>
      <c r="O2" s="1"/>
    </row>
    <row r="3" spans="1:15" ht="27" hidden="1" customHeight="1" x14ac:dyDescent="0.2">
      <c r="A3" s="2"/>
      <c r="B3" s="115"/>
      <c r="C3" s="110"/>
      <c r="D3" s="116"/>
      <c r="E3" s="117"/>
      <c r="F3" s="118"/>
      <c r="G3" s="118"/>
      <c r="H3" s="118"/>
      <c r="I3" s="118"/>
      <c r="J3" s="119"/>
    </row>
    <row r="4" spans="1:15" ht="23.25" customHeight="1" x14ac:dyDescent="0.2">
      <c r="A4" s="2"/>
      <c r="B4" s="120"/>
      <c r="C4" s="121"/>
      <c r="D4" s="122"/>
      <c r="E4" s="123"/>
      <c r="F4" s="123"/>
      <c r="G4" s="123"/>
      <c r="H4" s="123"/>
      <c r="I4" s="123"/>
      <c r="J4" s="124"/>
    </row>
    <row r="5" spans="1:15" ht="24" customHeight="1" x14ac:dyDescent="0.2">
      <c r="A5" s="2"/>
      <c r="B5" s="31" t="s">
        <v>42</v>
      </c>
      <c r="D5" s="90"/>
      <c r="E5" s="91"/>
      <c r="F5" s="91"/>
      <c r="G5" s="91"/>
      <c r="H5" s="18" t="s">
        <v>40</v>
      </c>
      <c r="I5" s="22"/>
      <c r="J5" s="8"/>
    </row>
    <row r="6" spans="1:15" ht="15.75" customHeight="1" x14ac:dyDescent="0.2">
      <c r="A6" s="2"/>
      <c r="B6" s="28"/>
      <c r="C6" s="54"/>
      <c r="D6" s="84"/>
      <c r="E6" s="92"/>
      <c r="F6" s="92"/>
      <c r="G6" s="92"/>
      <c r="H6" s="18" t="s">
        <v>34</v>
      </c>
      <c r="I6" s="22"/>
      <c r="J6" s="8"/>
    </row>
    <row r="7" spans="1:15" ht="15.75" customHeight="1" x14ac:dyDescent="0.2">
      <c r="A7" s="2"/>
      <c r="B7" s="29"/>
      <c r="C7" s="55"/>
      <c r="D7" s="52"/>
      <c r="E7" s="93"/>
      <c r="F7" s="94"/>
      <c r="G7" s="94"/>
      <c r="H7" s="24"/>
      <c r="I7" s="23"/>
      <c r="J7" s="34"/>
    </row>
    <row r="8" spans="1:15" ht="24" hidden="1" customHeight="1" x14ac:dyDescent="0.2">
      <c r="A8" s="2"/>
      <c r="B8" s="31" t="s">
        <v>20</v>
      </c>
      <c r="D8" s="125" t="s">
        <v>45</v>
      </c>
      <c r="H8" s="18" t="s">
        <v>40</v>
      </c>
      <c r="I8" s="128" t="s">
        <v>49</v>
      </c>
      <c r="J8" s="8"/>
    </row>
    <row r="9" spans="1:15" ht="15.75" hidden="1" customHeight="1" x14ac:dyDescent="0.2">
      <c r="A9" s="2"/>
      <c r="B9" s="2"/>
      <c r="D9" s="125" t="s">
        <v>46</v>
      </c>
      <c r="H9" s="18" t="s">
        <v>34</v>
      </c>
      <c r="I9" s="128" t="s">
        <v>50</v>
      </c>
      <c r="J9" s="8"/>
    </row>
    <row r="10" spans="1:15" ht="15.75" hidden="1" customHeight="1" x14ac:dyDescent="0.2">
      <c r="A10" s="2"/>
      <c r="B10" s="35"/>
      <c r="C10" s="55"/>
      <c r="D10" s="127" t="s">
        <v>48</v>
      </c>
      <c r="E10" s="126" t="s">
        <v>47</v>
      </c>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4"/>
      <c r="D12" s="130"/>
      <c r="E12" s="130"/>
      <c r="F12" s="130"/>
      <c r="G12" s="130"/>
      <c r="H12" s="18" t="s">
        <v>34</v>
      </c>
      <c r="I12" s="134"/>
      <c r="J12" s="8"/>
    </row>
    <row r="13" spans="1:15" ht="15.75" customHeight="1" x14ac:dyDescent="0.2">
      <c r="A13" s="2"/>
      <c r="B13" s="29"/>
      <c r="C13" s="55"/>
      <c r="D13" s="133"/>
      <c r="E13" s="131"/>
      <c r="F13" s="132"/>
      <c r="G13" s="132"/>
      <c r="H13" s="19"/>
      <c r="I13" s="23"/>
      <c r="J13" s="34"/>
    </row>
    <row r="14" spans="1:15" ht="24" customHeight="1" x14ac:dyDescent="0.2">
      <c r="A14" s="2"/>
      <c r="B14" s="43" t="s">
        <v>21</v>
      </c>
      <c r="C14" s="56"/>
      <c r="D14" s="57"/>
      <c r="E14" s="58"/>
      <c r="F14" s="44"/>
      <c r="G14" s="44"/>
      <c r="H14" s="45"/>
      <c r="I14" s="44"/>
      <c r="J14" s="46"/>
    </row>
    <row r="15" spans="1:15" ht="32.25" customHeight="1" x14ac:dyDescent="0.2">
      <c r="A15" s="2"/>
      <c r="B15" s="35" t="s">
        <v>32</v>
      </c>
      <c r="C15" s="59"/>
      <c r="D15" s="53"/>
      <c r="E15" s="85"/>
      <c r="F15" s="85"/>
      <c r="G15" s="86"/>
      <c r="H15" s="86"/>
      <c r="I15" s="86" t="s">
        <v>29</v>
      </c>
      <c r="J15" s="87"/>
    </row>
    <row r="16" spans="1:15" ht="23.25" customHeight="1" x14ac:dyDescent="0.2">
      <c r="A16" s="199" t="s">
        <v>24</v>
      </c>
      <c r="B16" s="38" t="s">
        <v>24</v>
      </c>
      <c r="C16" s="60"/>
      <c r="D16" s="61"/>
      <c r="E16" s="81"/>
      <c r="F16" s="82"/>
      <c r="G16" s="81"/>
      <c r="H16" s="82"/>
      <c r="I16" s="81">
        <f>SUMIF(F59:F66,A16,I59:I66)+SUMIF(F59:F66,"PSU",I59:I66)</f>
        <v>0</v>
      </c>
      <c r="J16" s="83"/>
    </row>
    <row r="17" spans="1:10" ht="23.25" customHeight="1" x14ac:dyDescent="0.2">
      <c r="A17" s="199" t="s">
        <v>25</v>
      </c>
      <c r="B17" s="38" t="s">
        <v>25</v>
      </c>
      <c r="C17" s="60"/>
      <c r="D17" s="61"/>
      <c r="E17" s="81"/>
      <c r="F17" s="82"/>
      <c r="G17" s="81"/>
      <c r="H17" s="82"/>
      <c r="I17" s="81">
        <f>SUMIF(F59:F66,A17,I59:I66)</f>
        <v>0</v>
      </c>
      <c r="J17" s="83"/>
    </row>
    <row r="18" spans="1:10" ht="23.25" customHeight="1" x14ac:dyDescent="0.2">
      <c r="A18" s="199" t="s">
        <v>26</v>
      </c>
      <c r="B18" s="38" t="s">
        <v>26</v>
      </c>
      <c r="C18" s="60"/>
      <c r="D18" s="61"/>
      <c r="E18" s="81"/>
      <c r="F18" s="82"/>
      <c r="G18" s="81"/>
      <c r="H18" s="82"/>
      <c r="I18" s="81">
        <f>SUMIF(F59:F66,A18,I59:I66)</f>
        <v>0</v>
      </c>
      <c r="J18" s="83"/>
    </row>
    <row r="19" spans="1:10" ht="23.25" customHeight="1" x14ac:dyDescent="0.2">
      <c r="A19" s="199" t="s">
        <v>91</v>
      </c>
      <c r="B19" s="38" t="s">
        <v>27</v>
      </c>
      <c r="C19" s="60"/>
      <c r="D19" s="61"/>
      <c r="E19" s="81"/>
      <c r="F19" s="82"/>
      <c r="G19" s="81"/>
      <c r="H19" s="82"/>
      <c r="I19" s="81">
        <f>SUMIF(F59:F66,A19,I59:I66)</f>
        <v>0</v>
      </c>
      <c r="J19" s="83"/>
    </row>
    <row r="20" spans="1:10" ht="23.25" customHeight="1" x14ac:dyDescent="0.2">
      <c r="A20" s="199" t="s">
        <v>92</v>
      </c>
      <c r="B20" s="38" t="s">
        <v>28</v>
      </c>
      <c r="C20" s="60"/>
      <c r="D20" s="61"/>
      <c r="E20" s="81"/>
      <c r="F20" s="82"/>
      <c r="G20" s="81"/>
      <c r="H20" s="82"/>
      <c r="I20" s="81">
        <f>SUMIF(F59:F66,A20,I59:I66)</f>
        <v>0</v>
      </c>
      <c r="J20" s="83"/>
    </row>
    <row r="21" spans="1:10" ht="23.25" customHeight="1" x14ac:dyDescent="0.2">
      <c r="A21" s="2"/>
      <c r="B21" s="48" t="s">
        <v>29</v>
      </c>
      <c r="C21" s="62"/>
      <c r="D21" s="63"/>
      <c r="E21" s="88"/>
      <c r="F21" s="89"/>
      <c r="G21" s="88"/>
      <c r="H21" s="89"/>
      <c r="I21" s="88">
        <f>SUM(I16:J20)</f>
        <v>0</v>
      </c>
      <c r="J21" s="100"/>
    </row>
    <row r="22" spans="1:10" ht="33" customHeight="1" x14ac:dyDescent="0.2">
      <c r="A22" s="2"/>
      <c r="B22" s="42" t="s">
        <v>33</v>
      </c>
      <c r="C22" s="60"/>
      <c r="D22" s="61"/>
      <c r="E22" s="64"/>
      <c r="F22" s="39"/>
      <c r="G22" s="33"/>
      <c r="H22" s="33"/>
      <c r="I22" s="33"/>
      <c r="J22" s="40"/>
    </row>
    <row r="23" spans="1:10" ht="23.25" customHeight="1" x14ac:dyDescent="0.2">
      <c r="A23" s="2"/>
      <c r="B23" s="38" t="s">
        <v>12</v>
      </c>
      <c r="C23" s="60"/>
      <c r="D23" s="61"/>
      <c r="E23" s="65">
        <v>15</v>
      </c>
      <c r="F23" s="39" t="s">
        <v>0</v>
      </c>
      <c r="G23" s="98">
        <f>ZakladDPHSniVypocet</f>
        <v>0</v>
      </c>
      <c r="H23" s="99"/>
      <c r="I23" s="99"/>
      <c r="J23" s="40" t="str">
        <f t="shared" ref="J23:J28" si="0">Mena</f>
        <v>CZK</v>
      </c>
    </row>
    <row r="24" spans="1:10" ht="23.25" hidden="1" customHeight="1" x14ac:dyDescent="0.2">
      <c r="A24" s="2"/>
      <c r="B24" s="38" t="s">
        <v>13</v>
      </c>
      <c r="C24" s="60"/>
      <c r="D24" s="61"/>
      <c r="E24" s="65">
        <f>SazbaDPH1</f>
        <v>15</v>
      </c>
      <c r="F24" s="39" t="s">
        <v>0</v>
      </c>
      <c r="G24" s="96">
        <f>I23*E23/100</f>
        <v>0</v>
      </c>
      <c r="H24" s="97"/>
      <c r="I24" s="97"/>
      <c r="J24" s="40" t="str">
        <f t="shared" si="0"/>
        <v>CZK</v>
      </c>
    </row>
    <row r="25" spans="1:10" ht="23.25" customHeight="1" x14ac:dyDescent="0.2">
      <c r="A25" s="2"/>
      <c r="B25" s="38" t="s">
        <v>14</v>
      </c>
      <c r="C25" s="60"/>
      <c r="D25" s="61"/>
      <c r="E25" s="65">
        <v>21</v>
      </c>
      <c r="F25" s="39" t="s">
        <v>0</v>
      </c>
      <c r="G25" s="98">
        <f>ZakladDPHZaklVypocet</f>
        <v>0</v>
      </c>
      <c r="H25" s="99"/>
      <c r="I25" s="99"/>
      <c r="J25" s="40" t="str">
        <f t="shared" si="0"/>
        <v>CZK</v>
      </c>
    </row>
    <row r="26" spans="1:10" ht="23.25" hidden="1" customHeight="1" x14ac:dyDescent="0.2">
      <c r="A26" s="2"/>
      <c r="B26" s="32" t="s">
        <v>15</v>
      </c>
      <c r="C26" s="66"/>
      <c r="D26" s="53"/>
      <c r="E26" s="67">
        <f>SazbaDPH2</f>
        <v>21</v>
      </c>
      <c r="F26" s="30" t="s">
        <v>0</v>
      </c>
      <c r="G26" s="78">
        <f>I25*E25/100</f>
        <v>0</v>
      </c>
      <c r="H26" s="79"/>
      <c r="I26" s="79"/>
      <c r="J26" s="37" t="str">
        <f t="shared" si="0"/>
        <v>CZK</v>
      </c>
    </row>
    <row r="27" spans="1:10" ht="23.25" customHeight="1" thickBot="1" x14ac:dyDescent="0.25">
      <c r="A27" s="2">
        <f>ZakladDPHSni+ZakladDPHZakl</f>
        <v>0</v>
      </c>
      <c r="B27" s="31" t="s">
        <v>4</v>
      </c>
      <c r="C27" s="68"/>
      <c r="D27" s="69"/>
      <c r="E27" s="68"/>
      <c r="F27" s="16"/>
      <c r="G27" s="80">
        <f>CenaCelkemBezDPH-(ZakladDPHSni+ZakladDPHZakl)</f>
        <v>0</v>
      </c>
      <c r="H27" s="80"/>
      <c r="I27" s="80"/>
      <c r="J27" s="41" t="str">
        <f t="shared" si="0"/>
        <v>CZK</v>
      </c>
    </row>
    <row r="28" spans="1:10" ht="27.75" customHeight="1" thickBot="1" x14ac:dyDescent="0.25">
      <c r="A28" s="2">
        <f>(A27-INT(A27))*100</f>
        <v>0</v>
      </c>
      <c r="B28" s="168" t="s">
        <v>23</v>
      </c>
      <c r="C28" s="169"/>
      <c r="D28" s="169"/>
      <c r="E28" s="170"/>
      <c r="F28" s="171"/>
      <c r="G28" s="172">
        <f>A27</f>
        <v>0</v>
      </c>
      <c r="H28" s="172"/>
      <c r="I28" s="172"/>
      <c r="J28" s="173" t="str">
        <f t="shared" si="0"/>
        <v>CZK</v>
      </c>
    </row>
    <row r="29" spans="1:10" ht="27.75" hidden="1" customHeight="1" thickBot="1" x14ac:dyDescent="0.25">
      <c r="A29" s="2"/>
      <c r="B29" s="168" t="s">
        <v>35</v>
      </c>
      <c r="C29" s="174"/>
      <c r="D29" s="174"/>
      <c r="E29" s="174"/>
      <c r="F29" s="175"/>
      <c r="G29" s="176">
        <f>ZakladDPHSni+DPHSni+ZakladDPHZakl+DPHZakl+Zaokrouhleni</f>
        <v>0</v>
      </c>
      <c r="H29" s="176"/>
      <c r="I29" s="176"/>
      <c r="J29" s="177" t="s">
        <v>64</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101"/>
      <c r="E34" s="102"/>
      <c r="G34" s="103"/>
      <c r="H34" s="104"/>
      <c r="I34" s="104"/>
      <c r="J34" s="25"/>
    </row>
    <row r="35" spans="1:10" ht="12.75" customHeight="1" x14ac:dyDescent="0.2">
      <c r="A35" s="2"/>
      <c r="B35" s="2"/>
      <c r="D35" s="95" t="s">
        <v>2</v>
      </c>
      <c r="E35" s="95"/>
      <c r="H35" s="10" t="s">
        <v>3</v>
      </c>
      <c r="J35" s="9"/>
    </row>
    <row r="36" spans="1:10" ht="13.5" customHeight="1" thickBot="1" x14ac:dyDescent="0.25">
      <c r="A36" s="11"/>
      <c r="B36" s="11"/>
      <c r="C36" s="73"/>
      <c r="D36" s="73"/>
      <c r="E36" s="73"/>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5" t="s">
        <v>1</v>
      </c>
      <c r="J38" s="146" t="s">
        <v>0</v>
      </c>
    </row>
    <row r="39" spans="1:10" ht="25.5" hidden="1" customHeight="1" x14ac:dyDescent="0.2">
      <c r="A39" s="136">
        <v>1</v>
      </c>
      <c r="B39" s="147" t="s">
        <v>51</v>
      </c>
      <c r="C39" s="148"/>
      <c r="D39" s="148"/>
      <c r="E39" s="148"/>
      <c r="F39" s="149">
        <f>'SO01 SO01.01 Pol'!AE126+'SO01 SO01.02 Pol'!AE89+'SO01 SO01.03 Pol'!AE16+'SO01 SO01.04 Pol'!AE25</f>
        <v>0</v>
      </c>
      <c r="G39" s="150">
        <f>'SO01 SO01.01 Pol'!AF126+'SO01 SO01.02 Pol'!AF89+'SO01 SO01.03 Pol'!AF16+'SO01 SO01.04 Pol'!AF25</f>
        <v>0</v>
      </c>
      <c r="H39" s="151"/>
      <c r="I39" s="152">
        <f>F39+G39+H39</f>
        <v>0</v>
      </c>
      <c r="J39" s="153" t="str">
        <f>IF(CenaCelkemVypocet=0,"",I39/CenaCelkemVypocet*100)</f>
        <v/>
      </c>
    </row>
    <row r="40" spans="1:10" ht="25.5" customHeight="1" x14ac:dyDescent="0.2">
      <c r="A40" s="136">
        <v>2</v>
      </c>
      <c r="B40" s="154"/>
      <c r="C40" s="155" t="s">
        <v>52</v>
      </c>
      <c r="D40" s="155"/>
      <c r="E40" s="155"/>
      <c r="F40" s="156"/>
      <c r="G40" s="157"/>
      <c r="H40" s="157"/>
      <c r="I40" s="158"/>
      <c r="J40" s="159"/>
    </row>
    <row r="41" spans="1:10" ht="25.5" customHeight="1" x14ac:dyDescent="0.2">
      <c r="A41" s="136">
        <v>2</v>
      </c>
      <c r="B41" s="154" t="s">
        <v>53</v>
      </c>
      <c r="C41" s="155" t="s">
        <v>54</v>
      </c>
      <c r="D41" s="155"/>
      <c r="E41" s="155"/>
      <c r="F41" s="156">
        <f>'SO01 SO01.01 Pol'!AE126+'SO01 SO01.02 Pol'!AE89+'SO01 SO01.03 Pol'!AE16+'SO01 SO01.04 Pol'!AE25</f>
        <v>0</v>
      </c>
      <c r="G41" s="157">
        <f>'SO01 SO01.01 Pol'!AF126+'SO01 SO01.02 Pol'!AF89+'SO01 SO01.03 Pol'!AF16+'SO01 SO01.04 Pol'!AF25</f>
        <v>0</v>
      </c>
      <c r="H41" s="157"/>
      <c r="I41" s="158">
        <f>F41+G41+H41</f>
        <v>0</v>
      </c>
      <c r="J41" s="159" t="str">
        <f>IF(CenaCelkemVypocet=0,"",I41/CenaCelkemVypocet*100)</f>
        <v/>
      </c>
    </row>
    <row r="42" spans="1:10" ht="25.5" customHeight="1" x14ac:dyDescent="0.2">
      <c r="A42" s="136">
        <v>3</v>
      </c>
      <c r="B42" s="160" t="s">
        <v>55</v>
      </c>
      <c r="C42" s="148" t="s">
        <v>56</v>
      </c>
      <c r="D42" s="148"/>
      <c r="E42" s="148"/>
      <c r="F42" s="161">
        <f>'SO01 SO01.01 Pol'!AE126</f>
        <v>0</v>
      </c>
      <c r="G42" s="151">
        <f>'SO01 SO01.01 Pol'!AF126</f>
        <v>0</v>
      </c>
      <c r="H42" s="151"/>
      <c r="I42" s="152">
        <f>F42+G42+H42</f>
        <v>0</v>
      </c>
      <c r="J42" s="153" t="str">
        <f>IF(CenaCelkemVypocet=0,"",I42/CenaCelkemVypocet*100)</f>
        <v/>
      </c>
    </row>
    <row r="43" spans="1:10" ht="25.5" customHeight="1" x14ac:dyDescent="0.2">
      <c r="A43" s="136">
        <v>3</v>
      </c>
      <c r="B43" s="160" t="s">
        <v>57</v>
      </c>
      <c r="C43" s="148" t="s">
        <v>58</v>
      </c>
      <c r="D43" s="148"/>
      <c r="E43" s="148"/>
      <c r="F43" s="161">
        <f>'SO01 SO01.02 Pol'!AE89</f>
        <v>0</v>
      </c>
      <c r="G43" s="151">
        <f>'SO01 SO01.02 Pol'!AF89</f>
        <v>0</v>
      </c>
      <c r="H43" s="151"/>
      <c r="I43" s="152">
        <f>F43+G43+H43</f>
        <v>0</v>
      </c>
      <c r="J43" s="153" t="str">
        <f>IF(CenaCelkemVypocet=0,"",I43/CenaCelkemVypocet*100)</f>
        <v/>
      </c>
    </row>
    <row r="44" spans="1:10" ht="25.5" customHeight="1" x14ac:dyDescent="0.2">
      <c r="A44" s="136">
        <v>3</v>
      </c>
      <c r="B44" s="160" t="s">
        <v>59</v>
      </c>
      <c r="C44" s="148" t="s">
        <v>60</v>
      </c>
      <c r="D44" s="148"/>
      <c r="E44" s="148"/>
      <c r="F44" s="161">
        <f>'SO01 SO01.03 Pol'!AE16</f>
        <v>0</v>
      </c>
      <c r="G44" s="151">
        <f>'SO01 SO01.03 Pol'!AF16</f>
        <v>0</v>
      </c>
      <c r="H44" s="151"/>
      <c r="I44" s="152">
        <f>F44+G44+H44</f>
        <v>0</v>
      </c>
      <c r="J44" s="153" t="str">
        <f>IF(CenaCelkemVypocet=0,"",I44/CenaCelkemVypocet*100)</f>
        <v/>
      </c>
    </row>
    <row r="45" spans="1:10" ht="25.5" customHeight="1" x14ac:dyDescent="0.2">
      <c r="A45" s="136">
        <v>3</v>
      </c>
      <c r="B45" s="160" t="s">
        <v>61</v>
      </c>
      <c r="C45" s="148" t="s">
        <v>62</v>
      </c>
      <c r="D45" s="148"/>
      <c r="E45" s="148"/>
      <c r="F45" s="161">
        <f>'SO01 SO01.04 Pol'!AE25</f>
        <v>0</v>
      </c>
      <c r="G45" s="151">
        <f>'SO01 SO01.04 Pol'!AF25</f>
        <v>0</v>
      </c>
      <c r="H45" s="151"/>
      <c r="I45" s="152">
        <f>F45+G45+H45</f>
        <v>0</v>
      </c>
      <c r="J45" s="153" t="str">
        <f>IF(CenaCelkemVypocet=0,"",I45/CenaCelkemVypocet*100)</f>
        <v/>
      </c>
    </row>
    <row r="46" spans="1:10" ht="25.5" customHeight="1" x14ac:dyDescent="0.2">
      <c r="A46" s="136"/>
      <c r="B46" s="162" t="s">
        <v>63</v>
      </c>
      <c r="C46" s="163"/>
      <c r="D46" s="163"/>
      <c r="E46" s="163"/>
      <c r="F46" s="164">
        <f>SUMIF(A39:A45,"=1",F39:F45)</f>
        <v>0</v>
      </c>
      <c r="G46" s="165">
        <f>SUMIF(A39:A45,"=1",G39:G45)</f>
        <v>0</v>
      </c>
      <c r="H46" s="165">
        <f>SUMIF(A39:A45,"=1",H39:H45)</f>
        <v>0</v>
      </c>
      <c r="I46" s="166">
        <f>SUMIF(A39:A45,"=1",I39:I45)</f>
        <v>0</v>
      </c>
      <c r="J46" s="167">
        <f>SUMIF(A39:A45,"=1",J39:J45)</f>
        <v>0</v>
      </c>
    </row>
    <row r="48" spans="1:10" x14ac:dyDescent="0.2">
      <c r="A48" t="s">
        <v>65</v>
      </c>
      <c r="B48" t="s">
        <v>66</v>
      </c>
    </row>
    <row r="49" spans="1:10" x14ac:dyDescent="0.2">
      <c r="A49" t="s">
        <v>67</v>
      </c>
      <c r="B49" t="s">
        <v>68</v>
      </c>
    </row>
    <row r="50" spans="1:10" x14ac:dyDescent="0.2">
      <c r="A50" t="s">
        <v>69</v>
      </c>
      <c r="B50" t="s">
        <v>70</v>
      </c>
    </row>
    <row r="51" spans="1:10" x14ac:dyDescent="0.2">
      <c r="A51" t="s">
        <v>69</v>
      </c>
      <c r="B51" t="s">
        <v>71</v>
      </c>
    </row>
    <row r="52" spans="1:10" x14ac:dyDescent="0.2">
      <c r="A52" t="s">
        <v>69</v>
      </c>
      <c r="B52" t="s">
        <v>72</v>
      </c>
    </row>
    <row r="53" spans="1:10" x14ac:dyDescent="0.2">
      <c r="A53" t="s">
        <v>69</v>
      </c>
      <c r="B53" t="s">
        <v>73</v>
      </c>
    </row>
    <row r="56" spans="1:10" ht="15.75" x14ac:dyDescent="0.25">
      <c r="B56" s="178" t="s">
        <v>74</v>
      </c>
    </row>
    <row r="58" spans="1:10" ht="25.5" customHeight="1" x14ac:dyDescent="0.2">
      <c r="A58" s="180"/>
      <c r="B58" s="183" t="s">
        <v>17</v>
      </c>
      <c r="C58" s="183" t="s">
        <v>5</v>
      </c>
      <c r="D58" s="184"/>
      <c r="E58" s="184"/>
      <c r="F58" s="185" t="s">
        <v>75</v>
      </c>
      <c r="G58" s="185"/>
      <c r="H58" s="185"/>
      <c r="I58" s="185" t="s">
        <v>29</v>
      </c>
      <c r="J58" s="185" t="s">
        <v>0</v>
      </c>
    </row>
    <row r="59" spans="1:10" ht="36.75" customHeight="1" x14ac:dyDescent="0.2">
      <c r="A59" s="181"/>
      <c r="B59" s="186" t="s">
        <v>76</v>
      </c>
      <c r="C59" s="187" t="s">
        <v>77</v>
      </c>
      <c r="D59" s="188"/>
      <c r="E59" s="188"/>
      <c r="F59" s="195" t="s">
        <v>24</v>
      </c>
      <c r="G59" s="196"/>
      <c r="H59" s="196"/>
      <c r="I59" s="196">
        <f>'SO01 SO01.02 Pol'!G8</f>
        <v>0</v>
      </c>
      <c r="J59" s="192" t="str">
        <f>IF(I67=0,"",I59/I67*100)</f>
        <v/>
      </c>
    </row>
    <row r="60" spans="1:10" ht="36.75" customHeight="1" x14ac:dyDescent="0.2">
      <c r="A60" s="181"/>
      <c r="B60" s="186" t="s">
        <v>78</v>
      </c>
      <c r="C60" s="187" t="s">
        <v>79</v>
      </c>
      <c r="D60" s="188"/>
      <c r="E60" s="188"/>
      <c r="F60" s="195" t="s">
        <v>24</v>
      </c>
      <c r="G60" s="196"/>
      <c r="H60" s="196"/>
      <c r="I60" s="196">
        <f>'SO01 SO01.02 Pol'!G12+'SO01 SO01.04 Pol'!G8</f>
        <v>0</v>
      </c>
      <c r="J60" s="192" t="str">
        <f>IF(I67=0,"",I60/I67*100)</f>
        <v/>
      </c>
    </row>
    <row r="61" spans="1:10" ht="36.75" customHeight="1" x14ac:dyDescent="0.2">
      <c r="A61" s="181"/>
      <c r="B61" s="186" t="s">
        <v>80</v>
      </c>
      <c r="C61" s="187" t="s">
        <v>81</v>
      </c>
      <c r="D61" s="188"/>
      <c r="E61" s="188"/>
      <c r="F61" s="195" t="s">
        <v>24</v>
      </c>
      <c r="G61" s="196"/>
      <c r="H61" s="196"/>
      <c r="I61" s="196">
        <f>'SO01 SO01.02 Pol'!G24</f>
        <v>0</v>
      </c>
      <c r="J61" s="192" t="str">
        <f>IF(I67=0,"",I61/I67*100)</f>
        <v/>
      </c>
    </row>
    <row r="62" spans="1:10" ht="36.75" customHeight="1" x14ac:dyDescent="0.2">
      <c r="A62" s="181"/>
      <c r="B62" s="186" t="s">
        <v>82</v>
      </c>
      <c r="C62" s="187" t="s">
        <v>83</v>
      </c>
      <c r="D62" s="188"/>
      <c r="E62" s="188"/>
      <c r="F62" s="195" t="s">
        <v>24</v>
      </c>
      <c r="G62" s="196"/>
      <c r="H62" s="196"/>
      <c r="I62" s="196">
        <f>'SO01 SO01.02 Pol'!G48</f>
        <v>0</v>
      </c>
      <c r="J62" s="192" t="str">
        <f>IF(I67=0,"",I62/I67*100)</f>
        <v/>
      </c>
    </row>
    <row r="63" spans="1:10" ht="36.75" customHeight="1" x14ac:dyDescent="0.2">
      <c r="A63" s="181"/>
      <c r="B63" s="186" t="s">
        <v>84</v>
      </c>
      <c r="C63" s="187" t="s">
        <v>85</v>
      </c>
      <c r="D63" s="188"/>
      <c r="E63" s="188"/>
      <c r="F63" s="195" t="s">
        <v>26</v>
      </c>
      <c r="G63" s="196"/>
      <c r="H63" s="196"/>
      <c r="I63" s="196">
        <f>'SO01 SO01.01 Pol'!G8+'SO01 SO01.03 Pol'!G8</f>
        <v>0</v>
      </c>
      <c r="J63" s="192" t="str">
        <f>IF(I67=0,"",I63/I67*100)</f>
        <v/>
      </c>
    </row>
    <row r="64" spans="1:10" ht="36.75" customHeight="1" x14ac:dyDescent="0.2">
      <c r="A64" s="181"/>
      <c r="B64" s="186" t="s">
        <v>86</v>
      </c>
      <c r="C64" s="187" t="s">
        <v>87</v>
      </c>
      <c r="D64" s="188"/>
      <c r="E64" s="188"/>
      <c r="F64" s="195" t="s">
        <v>26</v>
      </c>
      <c r="G64" s="196"/>
      <c r="H64" s="196"/>
      <c r="I64" s="196">
        <f>'SO01 SO01.04 Pol'!G15</f>
        <v>0</v>
      </c>
      <c r="J64" s="192" t="str">
        <f>IF(I67=0,"",I64/I67*100)</f>
        <v/>
      </c>
    </row>
    <row r="65" spans="1:10" ht="36.75" customHeight="1" x14ac:dyDescent="0.2">
      <c r="A65" s="181"/>
      <c r="B65" s="186" t="s">
        <v>88</v>
      </c>
      <c r="C65" s="187" t="s">
        <v>89</v>
      </c>
      <c r="D65" s="188"/>
      <c r="E65" s="188"/>
      <c r="F65" s="195" t="s">
        <v>26</v>
      </c>
      <c r="G65" s="196"/>
      <c r="H65" s="196"/>
      <c r="I65" s="196">
        <f>'SO01 SO01.04 Pol'!G19</f>
        <v>0</v>
      </c>
      <c r="J65" s="192" t="str">
        <f>IF(I67=0,"",I65/I67*100)</f>
        <v/>
      </c>
    </row>
    <row r="66" spans="1:10" ht="36.75" customHeight="1" x14ac:dyDescent="0.2">
      <c r="A66" s="181"/>
      <c r="B66" s="186" t="s">
        <v>78</v>
      </c>
      <c r="C66" s="187" t="s">
        <v>90</v>
      </c>
      <c r="D66" s="188"/>
      <c r="E66" s="188"/>
      <c r="F66" s="195" t="s">
        <v>26</v>
      </c>
      <c r="G66" s="196"/>
      <c r="H66" s="196"/>
      <c r="I66" s="196">
        <f>'SO01 SO01.01 Pol'!G121</f>
        <v>0</v>
      </c>
      <c r="J66" s="192" t="str">
        <f>IF(I67=0,"",I66/I67*100)</f>
        <v/>
      </c>
    </row>
    <row r="67" spans="1:10" ht="25.5" customHeight="1" x14ac:dyDescent="0.2">
      <c r="A67" s="182"/>
      <c r="B67" s="189" t="s">
        <v>1</v>
      </c>
      <c r="C67" s="190"/>
      <c r="D67" s="191"/>
      <c r="E67" s="191"/>
      <c r="F67" s="197"/>
      <c r="G67" s="198"/>
      <c r="H67" s="198"/>
      <c r="I67" s="198">
        <f>SUM(I59:I66)</f>
        <v>0</v>
      </c>
      <c r="J67" s="193">
        <f>SUM(J59:J66)</f>
        <v>0</v>
      </c>
    </row>
    <row r="68" spans="1:10" x14ac:dyDescent="0.2">
      <c r="F68" s="135"/>
      <c r="G68" s="135"/>
      <c r="H68" s="135"/>
      <c r="I68" s="135"/>
      <c r="J68" s="194"/>
    </row>
    <row r="69" spans="1:10" x14ac:dyDescent="0.2">
      <c r="F69" s="135"/>
      <c r="G69" s="135"/>
      <c r="H69" s="135"/>
      <c r="I69" s="135"/>
      <c r="J69" s="194"/>
    </row>
    <row r="70" spans="1:10" x14ac:dyDescent="0.2">
      <c r="F70" s="135"/>
      <c r="G70" s="135"/>
      <c r="H70" s="135"/>
      <c r="I70" s="135"/>
      <c r="J70" s="194"/>
    </row>
  </sheetData>
  <sheetProtection algorithmName="SHA-512" hashValue="hqFbql4BpBguBh/IinodH4RziK5IoTWu+yBll8Pd36qZ96SCkysZNoP4sOOrBH/szsh52cU4XXNV/24cOoYMmg==" saltValue="mms0ehgJpNGDoO0GhiRTm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57">
    <mergeCell ref="C66:E66"/>
    <mergeCell ref="C61:E61"/>
    <mergeCell ref="C62:E62"/>
    <mergeCell ref="C63:E63"/>
    <mergeCell ref="C64:E64"/>
    <mergeCell ref="C65:E65"/>
    <mergeCell ref="C44:E44"/>
    <mergeCell ref="C45:E45"/>
    <mergeCell ref="B46:E46"/>
    <mergeCell ref="C59:E59"/>
    <mergeCell ref="C60:E6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scale="95"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3"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5" t="s">
        <v>6</v>
      </c>
      <c r="B1" s="105"/>
      <c r="C1" s="106"/>
      <c r="D1" s="105"/>
      <c r="E1" s="105"/>
      <c r="F1" s="105"/>
      <c r="G1" s="105"/>
    </row>
    <row r="2" spans="1:7" ht="24.95" customHeight="1" x14ac:dyDescent="0.2">
      <c r="A2" s="50" t="s">
        <v>7</v>
      </c>
      <c r="B2" s="49"/>
      <c r="C2" s="107"/>
      <c r="D2" s="107"/>
      <c r="E2" s="107"/>
      <c r="F2" s="107"/>
      <c r="G2" s="108"/>
    </row>
    <row r="3" spans="1:7" ht="24.95" customHeight="1" x14ac:dyDescent="0.2">
      <c r="A3" s="50" t="s">
        <v>8</v>
      </c>
      <c r="B3" s="49"/>
      <c r="C3" s="107"/>
      <c r="D3" s="107"/>
      <c r="E3" s="107"/>
      <c r="F3" s="107"/>
      <c r="G3" s="108"/>
    </row>
    <row r="4" spans="1:7" ht="24.95" customHeight="1" x14ac:dyDescent="0.2">
      <c r="A4" s="50" t="s">
        <v>9</v>
      </c>
      <c r="B4" s="49"/>
      <c r="C4" s="107"/>
      <c r="D4" s="107"/>
      <c r="E4" s="107"/>
      <c r="F4" s="107"/>
      <c r="G4" s="108"/>
    </row>
    <row r="5" spans="1:7" x14ac:dyDescent="0.2">
      <c r="B5" s="4"/>
      <c r="C5" s="5"/>
      <c r="D5" s="6"/>
    </row>
  </sheetData>
  <sheetProtection algorithmName="SHA-512" hashValue="teqdYp1t0xe6jHV5E7+s/XDAyGWr0Xkd8ZGQZfDVOULuaR4p38RowkrlVrim3vnl2Mlwl6dMvFJ9s18FX/WvCA==" saltValue="B9OYQicgU+hTDq8XIJ2xE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479A9-5A60-4993-A27F-E6BD16E53F0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0" t="s">
        <v>93</v>
      </c>
      <c r="B1" s="200"/>
      <c r="C1" s="200"/>
      <c r="D1" s="200"/>
      <c r="E1" s="200"/>
      <c r="F1" s="200"/>
      <c r="G1" s="200"/>
      <c r="AG1" t="s">
        <v>94</v>
      </c>
    </row>
    <row r="2" spans="1:60" ht="24.95" customHeight="1" x14ac:dyDescent="0.2">
      <c r="A2" s="201" t="s">
        <v>7</v>
      </c>
      <c r="B2" s="49" t="s">
        <v>43</v>
      </c>
      <c r="C2" s="204" t="s">
        <v>44</v>
      </c>
      <c r="D2" s="202"/>
      <c r="E2" s="202"/>
      <c r="F2" s="202"/>
      <c r="G2" s="203"/>
      <c r="AG2" t="s">
        <v>95</v>
      </c>
    </row>
    <row r="3" spans="1:60" ht="24.95" customHeight="1" x14ac:dyDescent="0.2">
      <c r="A3" s="201" t="s">
        <v>8</v>
      </c>
      <c r="B3" s="49" t="s">
        <v>53</v>
      </c>
      <c r="C3" s="204" t="s">
        <v>54</v>
      </c>
      <c r="D3" s="202"/>
      <c r="E3" s="202"/>
      <c r="F3" s="202"/>
      <c r="G3" s="203"/>
      <c r="AC3" s="179" t="s">
        <v>95</v>
      </c>
      <c r="AG3" t="s">
        <v>96</v>
      </c>
    </row>
    <row r="4" spans="1:60" ht="24.95" customHeight="1" x14ac:dyDescent="0.2">
      <c r="A4" s="205" t="s">
        <v>9</v>
      </c>
      <c r="B4" s="206" t="s">
        <v>55</v>
      </c>
      <c r="C4" s="207" t="s">
        <v>56</v>
      </c>
      <c r="D4" s="208"/>
      <c r="E4" s="208"/>
      <c r="F4" s="208"/>
      <c r="G4" s="209"/>
      <c r="AG4" t="s">
        <v>97</v>
      </c>
    </row>
    <row r="5" spans="1:60" x14ac:dyDescent="0.2">
      <c r="D5" s="10"/>
    </row>
    <row r="6" spans="1:60" ht="38.25" x14ac:dyDescent="0.2">
      <c r="A6" s="211" t="s">
        <v>98</v>
      </c>
      <c r="B6" s="213" t="s">
        <v>99</v>
      </c>
      <c r="C6" s="213" t="s">
        <v>100</v>
      </c>
      <c r="D6" s="212" t="s">
        <v>101</v>
      </c>
      <c r="E6" s="211" t="s">
        <v>102</v>
      </c>
      <c r="F6" s="210" t="s">
        <v>103</v>
      </c>
      <c r="G6" s="211" t="s">
        <v>29</v>
      </c>
      <c r="H6" s="214" t="s">
        <v>30</v>
      </c>
      <c r="I6" s="214" t="s">
        <v>104</v>
      </c>
      <c r="J6" s="214" t="s">
        <v>31</v>
      </c>
      <c r="K6" s="214" t="s">
        <v>105</v>
      </c>
      <c r="L6" s="214" t="s">
        <v>106</v>
      </c>
      <c r="M6" s="214" t="s">
        <v>107</v>
      </c>
      <c r="N6" s="214" t="s">
        <v>108</v>
      </c>
      <c r="O6" s="214" t="s">
        <v>109</v>
      </c>
      <c r="P6" s="214" t="s">
        <v>110</v>
      </c>
      <c r="Q6" s="214" t="s">
        <v>111</v>
      </c>
      <c r="R6" s="214" t="s">
        <v>112</v>
      </c>
      <c r="S6" s="214" t="s">
        <v>113</v>
      </c>
      <c r="T6" s="214" t="s">
        <v>114</v>
      </c>
      <c r="U6" s="214" t="s">
        <v>115</v>
      </c>
      <c r="V6" s="214" t="s">
        <v>116</v>
      </c>
      <c r="W6" s="214" t="s">
        <v>117</v>
      </c>
      <c r="X6" s="214" t="s">
        <v>118</v>
      </c>
      <c r="Y6" s="214" t="s">
        <v>119</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9" t="s">
        <v>120</v>
      </c>
      <c r="B8" s="230" t="s">
        <v>84</v>
      </c>
      <c r="C8" s="255" t="s">
        <v>85</v>
      </c>
      <c r="D8" s="231"/>
      <c r="E8" s="232"/>
      <c r="F8" s="233"/>
      <c r="G8" s="233">
        <f>SUMIF(AG9:AG120,"&lt;&gt;NOR",G9:G120)</f>
        <v>0</v>
      </c>
      <c r="H8" s="233"/>
      <c r="I8" s="233">
        <f>SUM(I9:I120)</f>
        <v>0</v>
      </c>
      <c r="J8" s="233"/>
      <c r="K8" s="233">
        <f>SUM(K9:K120)</f>
        <v>0</v>
      </c>
      <c r="L8" s="233"/>
      <c r="M8" s="233">
        <f>SUM(M9:M120)</f>
        <v>0</v>
      </c>
      <c r="N8" s="232"/>
      <c r="O8" s="232">
        <f>SUM(O9:O120)</f>
        <v>6.9999999999999993E-2</v>
      </c>
      <c r="P8" s="232"/>
      <c r="Q8" s="232">
        <f>SUM(Q9:Q120)</f>
        <v>0</v>
      </c>
      <c r="R8" s="233"/>
      <c r="S8" s="233"/>
      <c r="T8" s="234"/>
      <c r="U8" s="228"/>
      <c r="V8" s="228">
        <f>SUM(V9:V120)</f>
        <v>49.079999999999991</v>
      </c>
      <c r="W8" s="228"/>
      <c r="X8" s="228"/>
      <c r="Y8" s="228"/>
      <c r="AG8" t="s">
        <v>121</v>
      </c>
    </row>
    <row r="9" spans="1:60" outlineLevel="1" x14ac:dyDescent="0.2">
      <c r="A9" s="246">
        <v>1</v>
      </c>
      <c r="B9" s="247" t="s">
        <v>122</v>
      </c>
      <c r="C9" s="256" t="s">
        <v>123</v>
      </c>
      <c r="D9" s="248" t="s">
        <v>124</v>
      </c>
      <c r="E9" s="249">
        <v>66</v>
      </c>
      <c r="F9" s="250"/>
      <c r="G9" s="251">
        <f>ROUND(E9*F9,2)</f>
        <v>0</v>
      </c>
      <c r="H9" s="250"/>
      <c r="I9" s="251">
        <f>ROUND(E9*H9,2)</f>
        <v>0</v>
      </c>
      <c r="J9" s="250"/>
      <c r="K9" s="251">
        <f>ROUND(E9*J9,2)</f>
        <v>0</v>
      </c>
      <c r="L9" s="251">
        <v>21</v>
      </c>
      <c r="M9" s="251">
        <f>G9*(1+L9/100)</f>
        <v>0</v>
      </c>
      <c r="N9" s="249">
        <v>0</v>
      </c>
      <c r="O9" s="249">
        <f>ROUND(E9*N9,2)</f>
        <v>0</v>
      </c>
      <c r="P9" s="249">
        <v>0</v>
      </c>
      <c r="Q9" s="249">
        <f>ROUND(E9*P9,2)</f>
        <v>0</v>
      </c>
      <c r="R9" s="251" t="s">
        <v>84</v>
      </c>
      <c r="S9" s="251" t="s">
        <v>125</v>
      </c>
      <c r="T9" s="252" t="s">
        <v>126</v>
      </c>
      <c r="U9" s="225">
        <v>9.955E-2</v>
      </c>
      <c r="V9" s="225">
        <f>ROUND(E9*U9,2)</f>
        <v>6.57</v>
      </c>
      <c r="W9" s="225"/>
      <c r="X9" s="225" t="s">
        <v>127</v>
      </c>
      <c r="Y9" s="225" t="s">
        <v>128</v>
      </c>
      <c r="Z9" s="215"/>
      <c r="AA9" s="215"/>
      <c r="AB9" s="215"/>
      <c r="AC9" s="215"/>
      <c r="AD9" s="215"/>
      <c r="AE9" s="215"/>
      <c r="AF9" s="215"/>
      <c r="AG9" s="215" t="s">
        <v>129</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56.25" outlineLevel="1" x14ac:dyDescent="0.2">
      <c r="A10" s="239">
        <v>2</v>
      </c>
      <c r="B10" s="240" t="s">
        <v>130</v>
      </c>
      <c r="C10" s="257" t="s">
        <v>131</v>
      </c>
      <c r="D10" s="241" t="s">
        <v>124</v>
      </c>
      <c r="E10" s="242">
        <v>69.3</v>
      </c>
      <c r="F10" s="243"/>
      <c r="G10" s="244">
        <f>ROUND(E10*F10,2)</f>
        <v>0</v>
      </c>
      <c r="H10" s="243"/>
      <c r="I10" s="244">
        <f>ROUND(E10*H10,2)</f>
        <v>0</v>
      </c>
      <c r="J10" s="243"/>
      <c r="K10" s="244">
        <f>ROUND(E10*J10,2)</f>
        <v>0</v>
      </c>
      <c r="L10" s="244">
        <v>21</v>
      </c>
      <c r="M10" s="244">
        <f>G10*(1+L10/100)</f>
        <v>0</v>
      </c>
      <c r="N10" s="242">
        <v>1.4999999999999999E-4</v>
      </c>
      <c r="O10" s="242">
        <f>ROUND(E10*N10,2)</f>
        <v>0.01</v>
      </c>
      <c r="P10" s="242">
        <v>0</v>
      </c>
      <c r="Q10" s="242">
        <f>ROUND(E10*P10,2)</f>
        <v>0</v>
      </c>
      <c r="R10" s="244" t="s">
        <v>132</v>
      </c>
      <c r="S10" s="244" t="s">
        <v>125</v>
      </c>
      <c r="T10" s="245" t="s">
        <v>126</v>
      </c>
      <c r="U10" s="225">
        <v>0</v>
      </c>
      <c r="V10" s="225">
        <f>ROUND(E10*U10,2)</f>
        <v>0</v>
      </c>
      <c r="W10" s="225"/>
      <c r="X10" s="225" t="s">
        <v>133</v>
      </c>
      <c r="Y10" s="225" t="s">
        <v>128</v>
      </c>
      <c r="Z10" s="215"/>
      <c r="AA10" s="215"/>
      <c r="AB10" s="215"/>
      <c r="AC10" s="215"/>
      <c r="AD10" s="215"/>
      <c r="AE10" s="215"/>
      <c r="AF10" s="215"/>
      <c r="AG10" s="215" t="s">
        <v>134</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2" x14ac:dyDescent="0.2">
      <c r="A11" s="222"/>
      <c r="B11" s="223"/>
      <c r="C11" s="258" t="s">
        <v>135</v>
      </c>
      <c r="D11" s="226"/>
      <c r="E11" s="227">
        <v>69.3</v>
      </c>
      <c r="F11" s="225"/>
      <c r="G11" s="225"/>
      <c r="H11" s="225"/>
      <c r="I11" s="225"/>
      <c r="J11" s="225"/>
      <c r="K11" s="225"/>
      <c r="L11" s="225"/>
      <c r="M11" s="225"/>
      <c r="N11" s="224"/>
      <c r="O11" s="224"/>
      <c r="P11" s="224"/>
      <c r="Q11" s="224"/>
      <c r="R11" s="225"/>
      <c r="S11" s="225"/>
      <c r="T11" s="225"/>
      <c r="U11" s="225"/>
      <c r="V11" s="225"/>
      <c r="W11" s="225"/>
      <c r="X11" s="225"/>
      <c r="Y11" s="225"/>
      <c r="Z11" s="215"/>
      <c r="AA11" s="215"/>
      <c r="AB11" s="215"/>
      <c r="AC11" s="215"/>
      <c r="AD11" s="215"/>
      <c r="AE11" s="215"/>
      <c r="AF11" s="215"/>
      <c r="AG11" s="215" t="s">
        <v>136</v>
      </c>
      <c r="AH11" s="215">
        <v>5</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x14ac:dyDescent="0.2">
      <c r="A12" s="246">
        <v>3</v>
      </c>
      <c r="B12" s="247" t="s">
        <v>137</v>
      </c>
      <c r="C12" s="256" t="s">
        <v>138</v>
      </c>
      <c r="D12" s="248" t="s">
        <v>124</v>
      </c>
      <c r="E12" s="249">
        <v>25</v>
      </c>
      <c r="F12" s="250"/>
      <c r="G12" s="251">
        <f>ROUND(E12*F12,2)</f>
        <v>0</v>
      </c>
      <c r="H12" s="250"/>
      <c r="I12" s="251">
        <f>ROUND(E12*H12,2)</f>
        <v>0</v>
      </c>
      <c r="J12" s="250"/>
      <c r="K12" s="251">
        <f>ROUND(E12*J12,2)</f>
        <v>0</v>
      </c>
      <c r="L12" s="251">
        <v>21</v>
      </c>
      <c r="M12" s="251">
        <f>G12*(1+L12/100)</f>
        <v>0</v>
      </c>
      <c r="N12" s="249">
        <v>0</v>
      </c>
      <c r="O12" s="249">
        <f>ROUND(E12*N12,2)</f>
        <v>0</v>
      </c>
      <c r="P12" s="249">
        <v>0</v>
      </c>
      <c r="Q12" s="249">
        <f>ROUND(E12*P12,2)</f>
        <v>0</v>
      </c>
      <c r="R12" s="251" t="s">
        <v>84</v>
      </c>
      <c r="S12" s="251" t="s">
        <v>125</v>
      </c>
      <c r="T12" s="252" t="s">
        <v>126</v>
      </c>
      <c r="U12" s="225">
        <v>9.955E-2</v>
      </c>
      <c r="V12" s="225">
        <f>ROUND(E12*U12,2)</f>
        <v>2.4900000000000002</v>
      </c>
      <c r="W12" s="225"/>
      <c r="X12" s="225" t="s">
        <v>127</v>
      </c>
      <c r="Y12" s="225" t="s">
        <v>128</v>
      </c>
      <c r="Z12" s="215"/>
      <c r="AA12" s="215"/>
      <c r="AB12" s="215"/>
      <c r="AC12" s="215"/>
      <c r="AD12" s="215"/>
      <c r="AE12" s="215"/>
      <c r="AF12" s="215"/>
      <c r="AG12" s="215" t="s">
        <v>129</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56.25" outlineLevel="1" x14ac:dyDescent="0.2">
      <c r="A13" s="239">
        <v>4</v>
      </c>
      <c r="B13" s="240" t="s">
        <v>139</v>
      </c>
      <c r="C13" s="257" t="s">
        <v>140</v>
      </c>
      <c r="D13" s="241" t="s">
        <v>124</v>
      </c>
      <c r="E13" s="242">
        <v>26.25</v>
      </c>
      <c r="F13" s="243"/>
      <c r="G13" s="244">
        <f>ROUND(E13*F13,2)</f>
        <v>0</v>
      </c>
      <c r="H13" s="243"/>
      <c r="I13" s="244">
        <f>ROUND(E13*H13,2)</f>
        <v>0</v>
      </c>
      <c r="J13" s="243"/>
      <c r="K13" s="244">
        <f>ROUND(E13*J13,2)</f>
        <v>0</v>
      </c>
      <c r="L13" s="244">
        <v>21</v>
      </c>
      <c r="M13" s="244">
        <f>G13*(1+L13/100)</f>
        <v>0</v>
      </c>
      <c r="N13" s="242">
        <v>2.0000000000000001E-4</v>
      </c>
      <c r="O13" s="242">
        <f>ROUND(E13*N13,2)</f>
        <v>0.01</v>
      </c>
      <c r="P13" s="242">
        <v>0</v>
      </c>
      <c r="Q13" s="242">
        <f>ROUND(E13*P13,2)</f>
        <v>0</v>
      </c>
      <c r="R13" s="244" t="s">
        <v>132</v>
      </c>
      <c r="S13" s="244" t="s">
        <v>125</v>
      </c>
      <c r="T13" s="245" t="s">
        <v>126</v>
      </c>
      <c r="U13" s="225">
        <v>0</v>
      </c>
      <c r="V13" s="225">
        <f>ROUND(E13*U13,2)</f>
        <v>0</v>
      </c>
      <c r="W13" s="225"/>
      <c r="X13" s="225" t="s">
        <v>133</v>
      </c>
      <c r="Y13" s="225" t="s">
        <v>128</v>
      </c>
      <c r="Z13" s="215"/>
      <c r="AA13" s="215"/>
      <c r="AB13" s="215"/>
      <c r="AC13" s="215"/>
      <c r="AD13" s="215"/>
      <c r="AE13" s="215"/>
      <c r="AF13" s="215"/>
      <c r="AG13" s="215" t="s">
        <v>134</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2" x14ac:dyDescent="0.2">
      <c r="A14" s="222"/>
      <c r="B14" s="223"/>
      <c r="C14" s="258" t="s">
        <v>141</v>
      </c>
      <c r="D14" s="226"/>
      <c r="E14" s="227">
        <v>26.25</v>
      </c>
      <c r="F14" s="225"/>
      <c r="G14" s="225"/>
      <c r="H14" s="225"/>
      <c r="I14" s="225"/>
      <c r="J14" s="225"/>
      <c r="K14" s="225"/>
      <c r="L14" s="225"/>
      <c r="M14" s="225"/>
      <c r="N14" s="224"/>
      <c r="O14" s="224"/>
      <c r="P14" s="224"/>
      <c r="Q14" s="224"/>
      <c r="R14" s="225"/>
      <c r="S14" s="225"/>
      <c r="T14" s="225"/>
      <c r="U14" s="225"/>
      <c r="V14" s="225"/>
      <c r="W14" s="225"/>
      <c r="X14" s="225"/>
      <c r="Y14" s="225"/>
      <c r="Z14" s="215"/>
      <c r="AA14" s="215"/>
      <c r="AB14" s="215"/>
      <c r="AC14" s="215"/>
      <c r="AD14" s="215"/>
      <c r="AE14" s="215"/>
      <c r="AF14" s="215"/>
      <c r="AG14" s="215" t="s">
        <v>136</v>
      </c>
      <c r="AH14" s="215">
        <v>5</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
      <c r="A15" s="246">
        <v>5</v>
      </c>
      <c r="B15" s="247" t="s">
        <v>142</v>
      </c>
      <c r="C15" s="256" t="s">
        <v>143</v>
      </c>
      <c r="D15" s="248" t="s">
        <v>124</v>
      </c>
      <c r="E15" s="249">
        <v>86</v>
      </c>
      <c r="F15" s="250"/>
      <c r="G15" s="251">
        <f>ROUND(E15*F15,2)</f>
        <v>0</v>
      </c>
      <c r="H15" s="250"/>
      <c r="I15" s="251">
        <f>ROUND(E15*H15,2)</f>
        <v>0</v>
      </c>
      <c r="J15" s="250"/>
      <c r="K15" s="251">
        <f>ROUND(E15*J15,2)</f>
        <v>0</v>
      </c>
      <c r="L15" s="251">
        <v>21</v>
      </c>
      <c r="M15" s="251">
        <f>G15*(1+L15/100)</f>
        <v>0</v>
      </c>
      <c r="N15" s="249">
        <v>0</v>
      </c>
      <c r="O15" s="249">
        <f>ROUND(E15*N15,2)</f>
        <v>0</v>
      </c>
      <c r="P15" s="249">
        <v>0</v>
      </c>
      <c r="Q15" s="249">
        <f>ROUND(E15*P15,2)</f>
        <v>0</v>
      </c>
      <c r="R15" s="251"/>
      <c r="S15" s="251" t="s">
        <v>125</v>
      </c>
      <c r="T15" s="252" t="s">
        <v>126</v>
      </c>
      <c r="U15" s="225">
        <v>4.6330000000000003E-2</v>
      </c>
      <c r="V15" s="225">
        <f>ROUND(E15*U15,2)</f>
        <v>3.98</v>
      </c>
      <c r="W15" s="225"/>
      <c r="X15" s="225" t="s">
        <v>127</v>
      </c>
      <c r="Y15" s="225" t="s">
        <v>128</v>
      </c>
      <c r="Z15" s="215"/>
      <c r="AA15" s="215"/>
      <c r="AB15" s="215"/>
      <c r="AC15" s="215"/>
      <c r="AD15" s="215"/>
      <c r="AE15" s="215"/>
      <c r="AF15" s="215"/>
      <c r="AG15" s="215" t="s">
        <v>129</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ht="22.5" outlineLevel="1" x14ac:dyDescent="0.2">
      <c r="A16" s="239">
        <v>6</v>
      </c>
      <c r="B16" s="240" t="s">
        <v>144</v>
      </c>
      <c r="C16" s="257" t="s">
        <v>145</v>
      </c>
      <c r="D16" s="241" t="s">
        <v>124</v>
      </c>
      <c r="E16" s="242">
        <v>90.3</v>
      </c>
      <c r="F16" s="243"/>
      <c r="G16" s="244">
        <f>ROUND(E16*F16,2)</f>
        <v>0</v>
      </c>
      <c r="H16" s="243"/>
      <c r="I16" s="244">
        <f>ROUND(E16*H16,2)</f>
        <v>0</v>
      </c>
      <c r="J16" s="243"/>
      <c r="K16" s="244">
        <f>ROUND(E16*J16,2)</f>
        <v>0</v>
      </c>
      <c r="L16" s="244">
        <v>21</v>
      </c>
      <c r="M16" s="244">
        <f>G16*(1+L16/100)</f>
        <v>0</v>
      </c>
      <c r="N16" s="242">
        <v>4.0000000000000003E-5</v>
      </c>
      <c r="O16" s="242">
        <f>ROUND(E16*N16,2)</f>
        <v>0</v>
      </c>
      <c r="P16" s="242">
        <v>0</v>
      </c>
      <c r="Q16" s="242">
        <f>ROUND(E16*P16,2)</f>
        <v>0</v>
      </c>
      <c r="R16" s="244" t="s">
        <v>132</v>
      </c>
      <c r="S16" s="244" t="s">
        <v>125</v>
      </c>
      <c r="T16" s="245" t="s">
        <v>126</v>
      </c>
      <c r="U16" s="225">
        <v>0</v>
      </c>
      <c r="V16" s="225">
        <f>ROUND(E16*U16,2)</f>
        <v>0</v>
      </c>
      <c r="W16" s="225"/>
      <c r="X16" s="225" t="s">
        <v>133</v>
      </c>
      <c r="Y16" s="225" t="s">
        <v>128</v>
      </c>
      <c r="Z16" s="215"/>
      <c r="AA16" s="215"/>
      <c r="AB16" s="215"/>
      <c r="AC16" s="215"/>
      <c r="AD16" s="215"/>
      <c r="AE16" s="215"/>
      <c r="AF16" s="215"/>
      <c r="AG16" s="215" t="s">
        <v>134</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2" x14ac:dyDescent="0.2">
      <c r="A17" s="222"/>
      <c r="B17" s="223"/>
      <c r="C17" s="258" t="s">
        <v>146</v>
      </c>
      <c r="D17" s="226"/>
      <c r="E17" s="227">
        <v>90.3</v>
      </c>
      <c r="F17" s="225"/>
      <c r="G17" s="225"/>
      <c r="H17" s="225"/>
      <c r="I17" s="225"/>
      <c r="J17" s="225"/>
      <c r="K17" s="225"/>
      <c r="L17" s="225"/>
      <c r="M17" s="225"/>
      <c r="N17" s="224"/>
      <c r="O17" s="224"/>
      <c r="P17" s="224"/>
      <c r="Q17" s="224"/>
      <c r="R17" s="225"/>
      <c r="S17" s="225"/>
      <c r="T17" s="225"/>
      <c r="U17" s="225"/>
      <c r="V17" s="225"/>
      <c r="W17" s="225"/>
      <c r="X17" s="225"/>
      <c r="Y17" s="225"/>
      <c r="Z17" s="215"/>
      <c r="AA17" s="215"/>
      <c r="AB17" s="215"/>
      <c r="AC17" s="215"/>
      <c r="AD17" s="215"/>
      <c r="AE17" s="215"/>
      <c r="AF17" s="215"/>
      <c r="AG17" s="215" t="s">
        <v>136</v>
      </c>
      <c r="AH17" s="215">
        <v>5</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x14ac:dyDescent="0.2">
      <c r="A18" s="246">
        <v>7</v>
      </c>
      <c r="B18" s="247" t="s">
        <v>147</v>
      </c>
      <c r="C18" s="256" t="s">
        <v>148</v>
      </c>
      <c r="D18" s="248" t="s">
        <v>124</v>
      </c>
      <c r="E18" s="249">
        <v>140</v>
      </c>
      <c r="F18" s="250"/>
      <c r="G18" s="251">
        <f>ROUND(E18*F18,2)</f>
        <v>0</v>
      </c>
      <c r="H18" s="250"/>
      <c r="I18" s="251">
        <f>ROUND(E18*H18,2)</f>
        <v>0</v>
      </c>
      <c r="J18" s="250"/>
      <c r="K18" s="251">
        <f>ROUND(E18*J18,2)</f>
        <v>0</v>
      </c>
      <c r="L18" s="251">
        <v>21</v>
      </c>
      <c r="M18" s="251">
        <f>G18*(1+L18/100)</f>
        <v>0</v>
      </c>
      <c r="N18" s="249">
        <v>0</v>
      </c>
      <c r="O18" s="249">
        <f>ROUND(E18*N18,2)</f>
        <v>0</v>
      </c>
      <c r="P18" s="249">
        <v>0</v>
      </c>
      <c r="Q18" s="249">
        <f>ROUND(E18*P18,2)</f>
        <v>0</v>
      </c>
      <c r="R18" s="251"/>
      <c r="S18" s="251" t="s">
        <v>125</v>
      </c>
      <c r="T18" s="252" t="s">
        <v>126</v>
      </c>
      <c r="U18" s="225">
        <v>4.6330000000000003E-2</v>
      </c>
      <c r="V18" s="225">
        <f>ROUND(E18*U18,2)</f>
        <v>6.49</v>
      </c>
      <c r="W18" s="225"/>
      <c r="X18" s="225" t="s">
        <v>127</v>
      </c>
      <c r="Y18" s="225" t="s">
        <v>128</v>
      </c>
      <c r="Z18" s="215"/>
      <c r="AA18" s="215"/>
      <c r="AB18" s="215"/>
      <c r="AC18" s="215"/>
      <c r="AD18" s="215"/>
      <c r="AE18" s="215"/>
      <c r="AF18" s="215"/>
      <c r="AG18" s="215" t="s">
        <v>129</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2.5" outlineLevel="1" x14ac:dyDescent="0.2">
      <c r="A19" s="239">
        <v>8</v>
      </c>
      <c r="B19" s="240" t="s">
        <v>149</v>
      </c>
      <c r="C19" s="257" t="s">
        <v>150</v>
      </c>
      <c r="D19" s="241" t="s">
        <v>124</v>
      </c>
      <c r="E19" s="242">
        <v>147</v>
      </c>
      <c r="F19" s="243"/>
      <c r="G19" s="244">
        <f>ROUND(E19*F19,2)</f>
        <v>0</v>
      </c>
      <c r="H19" s="243"/>
      <c r="I19" s="244">
        <f>ROUND(E19*H19,2)</f>
        <v>0</v>
      </c>
      <c r="J19" s="243"/>
      <c r="K19" s="244">
        <f>ROUND(E19*J19,2)</f>
        <v>0</v>
      </c>
      <c r="L19" s="244">
        <v>21</v>
      </c>
      <c r="M19" s="244">
        <f>G19*(1+L19/100)</f>
        <v>0</v>
      </c>
      <c r="N19" s="242">
        <v>6.9999999999999994E-5</v>
      </c>
      <c r="O19" s="242">
        <f>ROUND(E19*N19,2)</f>
        <v>0.01</v>
      </c>
      <c r="P19" s="242">
        <v>0</v>
      </c>
      <c r="Q19" s="242">
        <f>ROUND(E19*P19,2)</f>
        <v>0</v>
      </c>
      <c r="R19" s="244" t="s">
        <v>132</v>
      </c>
      <c r="S19" s="244" t="s">
        <v>125</v>
      </c>
      <c r="T19" s="245" t="s">
        <v>126</v>
      </c>
      <c r="U19" s="225">
        <v>0</v>
      </c>
      <c r="V19" s="225">
        <f>ROUND(E19*U19,2)</f>
        <v>0</v>
      </c>
      <c r="W19" s="225"/>
      <c r="X19" s="225" t="s">
        <v>133</v>
      </c>
      <c r="Y19" s="225" t="s">
        <v>128</v>
      </c>
      <c r="Z19" s="215"/>
      <c r="AA19" s="215"/>
      <c r="AB19" s="215"/>
      <c r="AC19" s="215"/>
      <c r="AD19" s="215"/>
      <c r="AE19" s="215"/>
      <c r="AF19" s="215"/>
      <c r="AG19" s="215" t="s">
        <v>134</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2" x14ac:dyDescent="0.2">
      <c r="A20" s="222"/>
      <c r="B20" s="223"/>
      <c r="C20" s="258" t="s">
        <v>151</v>
      </c>
      <c r="D20" s="226"/>
      <c r="E20" s="227">
        <v>147</v>
      </c>
      <c r="F20" s="225"/>
      <c r="G20" s="225"/>
      <c r="H20" s="225"/>
      <c r="I20" s="225"/>
      <c r="J20" s="225"/>
      <c r="K20" s="225"/>
      <c r="L20" s="225"/>
      <c r="M20" s="225"/>
      <c r="N20" s="224"/>
      <c r="O20" s="224"/>
      <c r="P20" s="224"/>
      <c r="Q20" s="224"/>
      <c r="R20" s="225"/>
      <c r="S20" s="225"/>
      <c r="T20" s="225"/>
      <c r="U20" s="225"/>
      <c r="V20" s="225"/>
      <c r="W20" s="225"/>
      <c r="X20" s="225"/>
      <c r="Y20" s="225"/>
      <c r="Z20" s="215"/>
      <c r="AA20" s="215"/>
      <c r="AB20" s="215"/>
      <c r="AC20" s="215"/>
      <c r="AD20" s="215"/>
      <c r="AE20" s="215"/>
      <c r="AF20" s="215"/>
      <c r="AG20" s="215" t="s">
        <v>136</v>
      </c>
      <c r="AH20" s="215">
        <v>5</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
      <c r="A21" s="246">
        <v>9</v>
      </c>
      <c r="B21" s="247" t="s">
        <v>152</v>
      </c>
      <c r="C21" s="256" t="s">
        <v>153</v>
      </c>
      <c r="D21" s="248" t="s">
        <v>124</v>
      </c>
      <c r="E21" s="249">
        <v>9</v>
      </c>
      <c r="F21" s="250"/>
      <c r="G21" s="251">
        <f>ROUND(E21*F21,2)</f>
        <v>0</v>
      </c>
      <c r="H21" s="250"/>
      <c r="I21" s="251">
        <f>ROUND(E21*H21,2)</f>
        <v>0</v>
      </c>
      <c r="J21" s="250"/>
      <c r="K21" s="251">
        <f>ROUND(E21*J21,2)</f>
        <v>0</v>
      </c>
      <c r="L21" s="251">
        <v>21</v>
      </c>
      <c r="M21" s="251">
        <f>G21*(1+L21/100)</f>
        <v>0</v>
      </c>
      <c r="N21" s="249">
        <v>0</v>
      </c>
      <c r="O21" s="249">
        <f>ROUND(E21*N21,2)</f>
        <v>0</v>
      </c>
      <c r="P21" s="249">
        <v>0</v>
      </c>
      <c r="Q21" s="249">
        <f>ROUND(E21*P21,2)</f>
        <v>0</v>
      </c>
      <c r="R21" s="251" t="s">
        <v>84</v>
      </c>
      <c r="S21" s="251" t="s">
        <v>125</v>
      </c>
      <c r="T21" s="252" t="s">
        <v>126</v>
      </c>
      <c r="U21" s="225">
        <v>9.0499999999999997E-2</v>
      </c>
      <c r="V21" s="225">
        <f>ROUND(E21*U21,2)</f>
        <v>0.81</v>
      </c>
      <c r="W21" s="225"/>
      <c r="X21" s="225" t="s">
        <v>127</v>
      </c>
      <c r="Y21" s="225" t="s">
        <v>128</v>
      </c>
      <c r="Z21" s="215"/>
      <c r="AA21" s="215"/>
      <c r="AB21" s="215"/>
      <c r="AC21" s="215"/>
      <c r="AD21" s="215"/>
      <c r="AE21" s="215"/>
      <c r="AF21" s="215"/>
      <c r="AG21" s="215" t="s">
        <v>129</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ht="22.5" outlineLevel="1" x14ac:dyDescent="0.2">
      <c r="A22" s="239">
        <v>10</v>
      </c>
      <c r="B22" s="240" t="s">
        <v>154</v>
      </c>
      <c r="C22" s="257" t="s">
        <v>155</v>
      </c>
      <c r="D22" s="241" t="s">
        <v>124</v>
      </c>
      <c r="E22" s="242">
        <v>9.4499999999999993</v>
      </c>
      <c r="F22" s="243"/>
      <c r="G22" s="244">
        <f>ROUND(E22*F22,2)</f>
        <v>0</v>
      </c>
      <c r="H22" s="243"/>
      <c r="I22" s="244">
        <f>ROUND(E22*H22,2)</f>
        <v>0</v>
      </c>
      <c r="J22" s="243"/>
      <c r="K22" s="244">
        <f>ROUND(E22*J22,2)</f>
        <v>0</v>
      </c>
      <c r="L22" s="244">
        <v>21</v>
      </c>
      <c r="M22" s="244">
        <f>G22*(1+L22/100)</f>
        <v>0</v>
      </c>
      <c r="N22" s="242">
        <v>1.1E-4</v>
      </c>
      <c r="O22" s="242">
        <f>ROUND(E22*N22,2)</f>
        <v>0</v>
      </c>
      <c r="P22" s="242">
        <v>0</v>
      </c>
      <c r="Q22" s="242">
        <f>ROUND(E22*P22,2)</f>
        <v>0</v>
      </c>
      <c r="R22" s="244" t="s">
        <v>132</v>
      </c>
      <c r="S22" s="244" t="s">
        <v>125</v>
      </c>
      <c r="T22" s="245" t="s">
        <v>126</v>
      </c>
      <c r="U22" s="225">
        <v>0</v>
      </c>
      <c r="V22" s="225">
        <f>ROUND(E22*U22,2)</f>
        <v>0</v>
      </c>
      <c r="W22" s="225"/>
      <c r="X22" s="225" t="s">
        <v>133</v>
      </c>
      <c r="Y22" s="225" t="s">
        <v>128</v>
      </c>
      <c r="Z22" s="215"/>
      <c r="AA22" s="215"/>
      <c r="AB22" s="215"/>
      <c r="AC22" s="215"/>
      <c r="AD22" s="215"/>
      <c r="AE22" s="215"/>
      <c r="AF22" s="215"/>
      <c r="AG22" s="215" t="s">
        <v>134</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2" x14ac:dyDescent="0.2">
      <c r="A23" s="222"/>
      <c r="B23" s="223"/>
      <c r="C23" s="258" t="s">
        <v>156</v>
      </c>
      <c r="D23" s="226"/>
      <c r="E23" s="227">
        <v>9.4499999999999993</v>
      </c>
      <c r="F23" s="225"/>
      <c r="G23" s="225"/>
      <c r="H23" s="225"/>
      <c r="I23" s="225"/>
      <c r="J23" s="225"/>
      <c r="K23" s="225"/>
      <c r="L23" s="225"/>
      <c r="M23" s="225"/>
      <c r="N23" s="224"/>
      <c r="O23" s="224"/>
      <c r="P23" s="224"/>
      <c r="Q23" s="224"/>
      <c r="R23" s="225"/>
      <c r="S23" s="225"/>
      <c r="T23" s="225"/>
      <c r="U23" s="225"/>
      <c r="V23" s="225"/>
      <c r="W23" s="225"/>
      <c r="X23" s="225"/>
      <c r="Y23" s="225"/>
      <c r="Z23" s="215"/>
      <c r="AA23" s="215"/>
      <c r="AB23" s="215"/>
      <c r="AC23" s="215"/>
      <c r="AD23" s="215"/>
      <c r="AE23" s="215"/>
      <c r="AF23" s="215"/>
      <c r="AG23" s="215" t="s">
        <v>136</v>
      </c>
      <c r="AH23" s="215">
        <v>5</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22.5" outlineLevel="1" x14ac:dyDescent="0.2">
      <c r="A24" s="246">
        <v>11</v>
      </c>
      <c r="B24" s="247" t="s">
        <v>157</v>
      </c>
      <c r="C24" s="256" t="s">
        <v>158</v>
      </c>
      <c r="D24" s="248" t="s">
        <v>124</v>
      </c>
      <c r="E24" s="249">
        <v>20</v>
      </c>
      <c r="F24" s="250"/>
      <c r="G24" s="251">
        <f>ROUND(E24*F24,2)</f>
        <v>0</v>
      </c>
      <c r="H24" s="250"/>
      <c r="I24" s="251">
        <f>ROUND(E24*H24,2)</f>
        <v>0</v>
      </c>
      <c r="J24" s="250"/>
      <c r="K24" s="251">
        <f>ROUND(E24*J24,2)</f>
        <v>0</v>
      </c>
      <c r="L24" s="251">
        <v>21</v>
      </c>
      <c r="M24" s="251">
        <f>G24*(1+L24/100)</f>
        <v>0</v>
      </c>
      <c r="N24" s="249">
        <v>0</v>
      </c>
      <c r="O24" s="249">
        <f>ROUND(E24*N24,2)</f>
        <v>0</v>
      </c>
      <c r="P24" s="249">
        <v>0</v>
      </c>
      <c r="Q24" s="249">
        <f>ROUND(E24*P24,2)</f>
        <v>0</v>
      </c>
      <c r="R24" s="251" t="s">
        <v>132</v>
      </c>
      <c r="S24" s="251" t="s">
        <v>125</v>
      </c>
      <c r="T24" s="252" t="s">
        <v>126</v>
      </c>
      <c r="U24" s="225">
        <v>0</v>
      </c>
      <c r="V24" s="225">
        <f>ROUND(E24*U24,2)</f>
        <v>0</v>
      </c>
      <c r="W24" s="225"/>
      <c r="X24" s="225" t="s">
        <v>133</v>
      </c>
      <c r="Y24" s="225" t="s">
        <v>128</v>
      </c>
      <c r="Z24" s="215"/>
      <c r="AA24" s="215"/>
      <c r="AB24" s="215"/>
      <c r="AC24" s="215"/>
      <c r="AD24" s="215"/>
      <c r="AE24" s="215"/>
      <c r="AF24" s="215"/>
      <c r="AG24" s="215" t="s">
        <v>134</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x14ac:dyDescent="0.2">
      <c r="A25" s="239">
        <v>12</v>
      </c>
      <c r="B25" s="240" t="s">
        <v>159</v>
      </c>
      <c r="C25" s="257" t="s">
        <v>160</v>
      </c>
      <c r="D25" s="241" t="s">
        <v>124</v>
      </c>
      <c r="E25" s="242">
        <v>20</v>
      </c>
      <c r="F25" s="243"/>
      <c r="G25" s="244">
        <f>ROUND(E25*F25,2)</f>
        <v>0</v>
      </c>
      <c r="H25" s="243"/>
      <c r="I25" s="244">
        <f>ROUND(E25*H25,2)</f>
        <v>0</v>
      </c>
      <c r="J25" s="243"/>
      <c r="K25" s="244">
        <f>ROUND(E25*J25,2)</f>
        <v>0</v>
      </c>
      <c r="L25" s="244">
        <v>21</v>
      </c>
      <c r="M25" s="244">
        <f>G25*(1+L25/100)</f>
        <v>0</v>
      </c>
      <c r="N25" s="242">
        <v>0</v>
      </c>
      <c r="O25" s="242">
        <f>ROUND(E25*N25,2)</f>
        <v>0</v>
      </c>
      <c r="P25" s="242">
        <v>0</v>
      </c>
      <c r="Q25" s="242">
        <f>ROUND(E25*P25,2)</f>
        <v>0</v>
      </c>
      <c r="R25" s="244"/>
      <c r="S25" s="244" t="s">
        <v>125</v>
      </c>
      <c r="T25" s="245" t="s">
        <v>126</v>
      </c>
      <c r="U25" s="225">
        <v>5.7000000000000002E-2</v>
      </c>
      <c r="V25" s="225">
        <f>ROUND(E25*U25,2)</f>
        <v>1.1399999999999999</v>
      </c>
      <c r="W25" s="225"/>
      <c r="X25" s="225" t="s">
        <v>127</v>
      </c>
      <c r="Y25" s="225" t="s">
        <v>128</v>
      </c>
      <c r="Z25" s="215"/>
      <c r="AA25" s="215"/>
      <c r="AB25" s="215"/>
      <c r="AC25" s="215"/>
      <c r="AD25" s="215"/>
      <c r="AE25" s="215"/>
      <c r="AF25" s="215"/>
      <c r="AG25" s="215" t="s">
        <v>129</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2" x14ac:dyDescent="0.2">
      <c r="A26" s="222"/>
      <c r="B26" s="223"/>
      <c r="C26" s="258" t="s">
        <v>161</v>
      </c>
      <c r="D26" s="226"/>
      <c r="E26" s="227">
        <v>20</v>
      </c>
      <c r="F26" s="225"/>
      <c r="G26" s="225"/>
      <c r="H26" s="225"/>
      <c r="I26" s="225"/>
      <c r="J26" s="225"/>
      <c r="K26" s="225"/>
      <c r="L26" s="225"/>
      <c r="M26" s="225"/>
      <c r="N26" s="224"/>
      <c r="O26" s="224"/>
      <c r="P26" s="224"/>
      <c r="Q26" s="224"/>
      <c r="R26" s="225"/>
      <c r="S26" s="225"/>
      <c r="T26" s="225"/>
      <c r="U26" s="225"/>
      <c r="V26" s="225"/>
      <c r="W26" s="225"/>
      <c r="X26" s="225"/>
      <c r="Y26" s="225"/>
      <c r="Z26" s="215"/>
      <c r="AA26" s="215"/>
      <c r="AB26" s="215"/>
      <c r="AC26" s="215"/>
      <c r="AD26" s="215"/>
      <c r="AE26" s="215"/>
      <c r="AF26" s="215"/>
      <c r="AG26" s="215" t="s">
        <v>136</v>
      </c>
      <c r="AH26" s="215">
        <v>5</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x14ac:dyDescent="0.2">
      <c r="A27" s="246">
        <v>13</v>
      </c>
      <c r="B27" s="247" t="s">
        <v>162</v>
      </c>
      <c r="C27" s="256" t="s">
        <v>163</v>
      </c>
      <c r="D27" s="248" t="s">
        <v>124</v>
      </c>
      <c r="E27" s="249">
        <v>20</v>
      </c>
      <c r="F27" s="250"/>
      <c r="G27" s="251">
        <f>ROUND(E27*F27,2)</f>
        <v>0</v>
      </c>
      <c r="H27" s="250"/>
      <c r="I27" s="251">
        <f>ROUND(E27*H27,2)</f>
        <v>0</v>
      </c>
      <c r="J27" s="250"/>
      <c r="K27" s="251">
        <f>ROUND(E27*J27,2)</f>
        <v>0</v>
      </c>
      <c r="L27" s="251">
        <v>21</v>
      </c>
      <c r="M27" s="251">
        <f>G27*(1+L27/100)</f>
        <v>0</v>
      </c>
      <c r="N27" s="249">
        <v>3.2000000000000003E-4</v>
      </c>
      <c r="O27" s="249">
        <f>ROUND(E27*N27,2)</f>
        <v>0.01</v>
      </c>
      <c r="P27" s="249">
        <v>0</v>
      </c>
      <c r="Q27" s="249">
        <f>ROUND(E27*P27,2)</f>
        <v>0</v>
      </c>
      <c r="R27" s="251" t="s">
        <v>132</v>
      </c>
      <c r="S27" s="251" t="s">
        <v>125</v>
      </c>
      <c r="T27" s="252" t="s">
        <v>126</v>
      </c>
      <c r="U27" s="225">
        <v>0</v>
      </c>
      <c r="V27" s="225">
        <f>ROUND(E27*U27,2)</f>
        <v>0</v>
      </c>
      <c r="W27" s="225"/>
      <c r="X27" s="225" t="s">
        <v>133</v>
      </c>
      <c r="Y27" s="225" t="s">
        <v>128</v>
      </c>
      <c r="Z27" s="215"/>
      <c r="AA27" s="215"/>
      <c r="AB27" s="215"/>
      <c r="AC27" s="215"/>
      <c r="AD27" s="215"/>
      <c r="AE27" s="215"/>
      <c r="AF27" s="215"/>
      <c r="AG27" s="215" t="s">
        <v>134</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x14ac:dyDescent="0.2">
      <c r="A28" s="239">
        <v>14</v>
      </c>
      <c r="B28" s="240" t="s">
        <v>164</v>
      </c>
      <c r="C28" s="257" t="s">
        <v>165</v>
      </c>
      <c r="D28" s="241" t="s">
        <v>124</v>
      </c>
      <c r="E28" s="242">
        <v>5</v>
      </c>
      <c r="F28" s="243"/>
      <c r="G28" s="244">
        <f>ROUND(E28*F28,2)</f>
        <v>0</v>
      </c>
      <c r="H28" s="243"/>
      <c r="I28" s="244">
        <f>ROUND(E28*H28,2)</f>
        <v>0</v>
      </c>
      <c r="J28" s="243"/>
      <c r="K28" s="244">
        <f>ROUND(E28*J28,2)</f>
        <v>0</v>
      </c>
      <c r="L28" s="244">
        <v>21</v>
      </c>
      <c r="M28" s="244">
        <f>G28*(1+L28/100)</f>
        <v>0</v>
      </c>
      <c r="N28" s="242">
        <v>0</v>
      </c>
      <c r="O28" s="242">
        <f>ROUND(E28*N28,2)</f>
        <v>0</v>
      </c>
      <c r="P28" s="242">
        <v>0</v>
      </c>
      <c r="Q28" s="242">
        <f>ROUND(E28*P28,2)</f>
        <v>0</v>
      </c>
      <c r="R28" s="244" t="s">
        <v>84</v>
      </c>
      <c r="S28" s="244" t="s">
        <v>125</v>
      </c>
      <c r="T28" s="245" t="s">
        <v>126</v>
      </c>
      <c r="U28" s="225">
        <v>0.57950000000000002</v>
      </c>
      <c r="V28" s="225">
        <f>ROUND(E28*U28,2)</f>
        <v>2.9</v>
      </c>
      <c r="W28" s="225"/>
      <c r="X28" s="225" t="s">
        <v>127</v>
      </c>
      <c r="Y28" s="225" t="s">
        <v>128</v>
      </c>
      <c r="Z28" s="215"/>
      <c r="AA28" s="215"/>
      <c r="AB28" s="215"/>
      <c r="AC28" s="215"/>
      <c r="AD28" s="215"/>
      <c r="AE28" s="215"/>
      <c r="AF28" s="215"/>
      <c r="AG28" s="215" t="s">
        <v>129</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2" x14ac:dyDescent="0.2">
      <c r="A29" s="222"/>
      <c r="B29" s="223"/>
      <c r="C29" s="259" t="s">
        <v>166</v>
      </c>
      <c r="D29" s="253"/>
      <c r="E29" s="253"/>
      <c r="F29" s="253"/>
      <c r="G29" s="253"/>
      <c r="H29" s="225"/>
      <c r="I29" s="225"/>
      <c r="J29" s="225"/>
      <c r="K29" s="225"/>
      <c r="L29" s="225"/>
      <c r="M29" s="225"/>
      <c r="N29" s="224"/>
      <c r="O29" s="224"/>
      <c r="P29" s="224"/>
      <c r="Q29" s="224"/>
      <c r="R29" s="225"/>
      <c r="S29" s="225"/>
      <c r="T29" s="225"/>
      <c r="U29" s="225"/>
      <c r="V29" s="225"/>
      <c r="W29" s="225"/>
      <c r="X29" s="225"/>
      <c r="Y29" s="225"/>
      <c r="Z29" s="215"/>
      <c r="AA29" s="215"/>
      <c r="AB29" s="215"/>
      <c r="AC29" s="215"/>
      <c r="AD29" s="215"/>
      <c r="AE29" s="215"/>
      <c r="AF29" s="215"/>
      <c r="AG29" s="215" t="s">
        <v>167</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ht="22.5" outlineLevel="1" x14ac:dyDescent="0.2">
      <c r="A30" s="239">
        <v>15</v>
      </c>
      <c r="B30" s="240" t="s">
        <v>168</v>
      </c>
      <c r="C30" s="257" t="s">
        <v>169</v>
      </c>
      <c r="D30" s="241" t="s">
        <v>124</v>
      </c>
      <c r="E30" s="242">
        <v>5</v>
      </c>
      <c r="F30" s="243"/>
      <c r="G30" s="244">
        <f>ROUND(E30*F30,2)</f>
        <v>0</v>
      </c>
      <c r="H30" s="243"/>
      <c r="I30" s="244">
        <f>ROUND(E30*H30,2)</f>
        <v>0</v>
      </c>
      <c r="J30" s="243"/>
      <c r="K30" s="244">
        <f>ROUND(E30*J30,2)</f>
        <v>0</v>
      </c>
      <c r="L30" s="244">
        <v>21</v>
      </c>
      <c r="M30" s="244">
        <f>G30*(1+L30/100)</f>
        <v>0</v>
      </c>
      <c r="N30" s="242">
        <v>9.7999999999999997E-4</v>
      </c>
      <c r="O30" s="242">
        <f>ROUND(E30*N30,2)</f>
        <v>0</v>
      </c>
      <c r="P30" s="242">
        <v>0</v>
      </c>
      <c r="Q30" s="242">
        <f>ROUND(E30*P30,2)</f>
        <v>0</v>
      </c>
      <c r="R30" s="244" t="s">
        <v>132</v>
      </c>
      <c r="S30" s="244" t="s">
        <v>125</v>
      </c>
      <c r="T30" s="245" t="s">
        <v>126</v>
      </c>
      <c r="U30" s="225">
        <v>0</v>
      </c>
      <c r="V30" s="225">
        <f>ROUND(E30*U30,2)</f>
        <v>0</v>
      </c>
      <c r="W30" s="225"/>
      <c r="X30" s="225" t="s">
        <v>133</v>
      </c>
      <c r="Y30" s="225" t="s">
        <v>128</v>
      </c>
      <c r="Z30" s="215"/>
      <c r="AA30" s="215"/>
      <c r="AB30" s="215"/>
      <c r="AC30" s="215"/>
      <c r="AD30" s="215"/>
      <c r="AE30" s="215"/>
      <c r="AF30" s="215"/>
      <c r="AG30" s="215" t="s">
        <v>134</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2" x14ac:dyDescent="0.2">
      <c r="A31" s="222"/>
      <c r="B31" s="223"/>
      <c r="C31" s="258" t="s">
        <v>170</v>
      </c>
      <c r="D31" s="226"/>
      <c r="E31" s="227">
        <v>5</v>
      </c>
      <c r="F31" s="225"/>
      <c r="G31" s="225"/>
      <c r="H31" s="225"/>
      <c r="I31" s="225"/>
      <c r="J31" s="225"/>
      <c r="K31" s="225"/>
      <c r="L31" s="225"/>
      <c r="M31" s="225"/>
      <c r="N31" s="224"/>
      <c r="O31" s="224"/>
      <c r="P31" s="224"/>
      <c r="Q31" s="224"/>
      <c r="R31" s="225"/>
      <c r="S31" s="225"/>
      <c r="T31" s="225"/>
      <c r="U31" s="225"/>
      <c r="V31" s="225"/>
      <c r="W31" s="225"/>
      <c r="X31" s="225"/>
      <c r="Y31" s="225"/>
      <c r="Z31" s="215"/>
      <c r="AA31" s="215"/>
      <c r="AB31" s="215"/>
      <c r="AC31" s="215"/>
      <c r="AD31" s="215"/>
      <c r="AE31" s="215"/>
      <c r="AF31" s="215"/>
      <c r="AG31" s="215" t="s">
        <v>136</v>
      </c>
      <c r="AH31" s="215">
        <v>5</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ht="22.5" outlineLevel="1" x14ac:dyDescent="0.2">
      <c r="A32" s="239">
        <v>16</v>
      </c>
      <c r="B32" s="240" t="s">
        <v>171</v>
      </c>
      <c r="C32" s="257" t="s">
        <v>172</v>
      </c>
      <c r="D32" s="241" t="s">
        <v>173</v>
      </c>
      <c r="E32" s="242">
        <v>2.5</v>
      </c>
      <c r="F32" s="243"/>
      <c r="G32" s="244">
        <f>ROUND(E32*F32,2)</f>
        <v>0</v>
      </c>
      <c r="H32" s="243"/>
      <c r="I32" s="244">
        <f>ROUND(E32*H32,2)</f>
        <v>0</v>
      </c>
      <c r="J32" s="243"/>
      <c r="K32" s="244">
        <f>ROUND(E32*J32,2)</f>
        <v>0</v>
      </c>
      <c r="L32" s="244">
        <v>21</v>
      </c>
      <c r="M32" s="244">
        <f>G32*(1+L32/100)</f>
        <v>0</v>
      </c>
      <c r="N32" s="242">
        <v>8.9999999999999998E-4</v>
      </c>
      <c r="O32" s="242">
        <f>ROUND(E32*N32,2)</f>
        <v>0</v>
      </c>
      <c r="P32" s="242">
        <v>0</v>
      </c>
      <c r="Q32" s="242">
        <f>ROUND(E32*P32,2)</f>
        <v>0</v>
      </c>
      <c r="R32" s="244" t="s">
        <v>132</v>
      </c>
      <c r="S32" s="244" t="s">
        <v>125</v>
      </c>
      <c r="T32" s="245" t="s">
        <v>126</v>
      </c>
      <c r="U32" s="225">
        <v>0</v>
      </c>
      <c r="V32" s="225">
        <f>ROUND(E32*U32,2)</f>
        <v>0</v>
      </c>
      <c r="W32" s="225"/>
      <c r="X32" s="225" t="s">
        <v>133</v>
      </c>
      <c r="Y32" s="225" t="s">
        <v>128</v>
      </c>
      <c r="Z32" s="215"/>
      <c r="AA32" s="215"/>
      <c r="AB32" s="215"/>
      <c r="AC32" s="215"/>
      <c r="AD32" s="215"/>
      <c r="AE32" s="215"/>
      <c r="AF32" s="215"/>
      <c r="AG32" s="215" t="s">
        <v>134</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2" x14ac:dyDescent="0.2">
      <c r="A33" s="222"/>
      <c r="B33" s="223"/>
      <c r="C33" s="258" t="s">
        <v>174</v>
      </c>
      <c r="D33" s="226"/>
      <c r="E33" s="227">
        <v>2.5</v>
      </c>
      <c r="F33" s="225"/>
      <c r="G33" s="225"/>
      <c r="H33" s="225"/>
      <c r="I33" s="225"/>
      <c r="J33" s="225"/>
      <c r="K33" s="225"/>
      <c r="L33" s="225"/>
      <c r="M33" s="225"/>
      <c r="N33" s="224"/>
      <c r="O33" s="224"/>
      <c r="P33" s="224"/>
      <c r="Q33" s="224"/>
      <c r="R33" s="225"/>
      <c r="S33" s="225"/>
      <c r="T33" s="225"/>
      <c r="U33" s="225"/>
      <c r="V33" s="225"/>
      <c r="W33" s="225"/>
      <c r="X33" s="225"/>
      <c r="Y33" s="225"/>
      <c r="Z33" s="215"/>
      <c r="AA33" s="215"/>
      <c r="AB33" s="215"/>
      <c r="AC33" s="215"/>
      <c r="AD33" s="215"/>
      <c r="AE33" s="215"/>
      <c r="AF33" s="215"/>
      <c r="AG33" s="215" t="s">
        <v>136</v>
      </c>
      <c r="AH33" s="215">
        <v>5</v>
      </c>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ht="22.5" outlineLevel="1" x14ac:dyDescent="0.2">
      <c r="A34" s="239">
        <v>17</v>
      </c>
      <c r="B34" s="240" t="s">
        <v>175</v>
      </c>
      <c r="C34" s="257" t="s">
        <v>176</v>
      </c>
      <c r="D34" s="241" t="s">
        <v>173</v>
      </c>
      <c r="E34" s="242">
        <v>1</v>
      </c>
      <c r="F34" s="243"/>
      <c r="G34" s="244">
        <f>ROUND(E34*F34,2)</f>
        <v>0</v>
      </c>
      <c r="H34" s="243"/>
      <c r="I34" s="244">
        <f>ROUND(E34*H34,2)</f>
        <v>0</v>
      </c>
      <c r="J34" s="243"/>
      <c r="K34" s="244">
        <f>ROUND(E34*J34,2)</f>
        <v>0</v>
      </c>
      <c r="L34" s="244">
        <v>21</v>
      </c>
      <c r="M34" s="244">
        <f>G34*(1+L34/100)</f>
        <v>0</v>
      </c>
      <c r="N34" s="242">
        <v>3.1E-4</v>
      </c>
      <c r="O34" s="242">
        <f>ROUND(E34*N34,2)</f>
        <v>0</v>
      </c>
      <c r="P34" s="242">
        <v>0</v>
      </c>
      <c r="Q34" s="242">
        <f>ROUND(E34*P34,2)</f>
        <v>0</v>
      </c>
      <c r="R34" s="244" t="s">
        <v>132</v>
      </c>
      <c r="S34" s="244" t="s">
        <v>125</v>
      </c>
      <c r="T34" s="245" t="s">
        <v>126</v>
      </c>
      <c r="U34" s="225">
        <v>0</v>
      </c>
      <c r="V34" s="225">
        <f>ROUND(E34*U34,2)</f>
        <v>0</v>
      </c>
      <c r="W34" s="225"/>
      <c r="X34" s="225" t="s">
        <v>133</v>
      </c>
      <c r="Y34" s="225" t="s">
        <v>128</v>
      </c>
      <c r="Z34" s="215"/>
      <c r="AA34" s="215"/>
      <c r="AB34" s="215"/>
      <c r="AC34" s="215"/>
      <c r="AD34" s="215"/>
      <c r="AE34" s="215"/>
      <c r="AF34" s="215"/>
      <c r="AG34" s="215" t="s">
        <v>134</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2" x14ac:dyDescent="0.2">
      <c r="A35" s="222"/>
      <c r="B35" s="223"/>
      <c r="C35" s="258" t="s">
        <v>177</v>
      </c>
      <c r="D35" s="226"/>
      <c r="E35" s="227">
        <v>1</v>
      </c>
      <c r="F35" s="225"/>
      <c r="G35" s="225"/>
      <c r="H35" s="225"/>
      <c r="I35" s="225"/>
      <c r="J35" s="225"/>
      <c r="K35" s="225"/>
      <c r="L35" s="225"/>
      <c r="M35" s="225"/>
      <c r="N35" s="224"/>
      <c r="O35" s="224"/>
      <c r="P35" s="224"/>
      <c r="Q35" s="224"/>
      <c r="R35" s="225"/>
      <c r="S35" s="225"/>
      <c r="T35" s="225"/>
      <c r="U35" s="225"/>
      <c r="V35" s="225"/>
      <c r="W35" s="225"/>
      <c r="X35" s="225"/>
      <c r="Y35" s="225"/>
      <c r="Z35" s="215"/>
      <c r="AA35" s="215"/>
      <c r="AB35" s="215"/>
      <c r="AC35" s="215"/>
      <c r="AD35" s="215"/>
      <c r="AE35" s="215"/>
      <c r="AF35" s="215"/>
      <c r="AG35" s="215" t="s">
        <v>136</v>
      </c>
      <c r="AH35" s="215">
        <v>5</v>
      </c>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ht="22.5" outlineLevel="1" x14ac:dyDescent="0.2">
      <c r="A36" s="239">
        <v>18</v>
      </c>
      <c r="B36" s="240" t="s">
        <v>178</v>
      </c>
      <c r="C36" s="257" t="s">
        <v>179</v>
      </c>
      <c r="D36" s="241" t="s">
        <v>173</v>
      </c>
      <c r="E36" s="242">
        <v>0.5</v>
      </c>
      <c r="F36" s="243"/>
      <c r="G36" s="244">
        <f>ROUND(E36*F36,2)</f>
        <v>0</v>
      </c>
      <c r="H36" s="243"/>
      <c r="I36" s="244">
        <f>ROUND(E36*H36,2)</f>
        <v>0</v>
      </c>
      <c r="J36" s="243"/>
      <c r="K36" s="244">
        <f>ROUND(E36*J36,2)</f>
        <v>0</v>
      </c>
      <c r="L36" s="244">
        <v>21</v>
      </c>
      <c r="M36" s="244">
        <f>G36*(1+L36/100)</f>
        <v>0</v>
      </c>
      <c r="N36" s="242">
        <v>3.5E-4</v>
      </c>
      <c r="O36" s="242">
        <f>ROUND(E36*N36,2)</f>
        <v>0</v>
      </c>
      <c r="P36" s="242">
        <v>0</v>
      </c>
      <c r="Q36" s="242">
        <f>ROUND(E36*P36,2)</f>
        <v>0</v>
      </c>
      <c r="R36" s="244" t="s">
        <v>132</v>
      </c>
      <c r="S36" s="244" t="s">
        <v>125</v>
      </c>
      <c r="T36" s="245" t="s">
        <v>126</v>
      </c>
      <c r="U36" s="225">
        <v>0</v>
      </c>
      <c r="V36" s="225">
        <f>ROUND(E36*U36,2)</f>
        <v>0</v>
      </c>
      <c r="W36" s="225"/>
      <c r="X36" s="225" t="s">
        <v>133</v>
      </c>
      <c r="Y36" s="225" t="s">
        <v>128</v>
      </c>
      <c r="Z36" s="215"/>
      <c r="AA36" s="215"/>
      <c r="AB36" s="215"/>
      <c r="AC36" s="215"/>
      <c r="AD36" s="215"/>
      <c r="AE36" s="215"/>
      <c r="AF36" s="215"/>
      <c r="AG36" s="215" t="s">
        <v>134</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2" x14ac:dyDescent="0.2">
      <c r="A37" s="222"/>
      <c r="B37" s="223"/>
      <c r="C37" s="258" t="s">
        <v>180</v>
      </c>
      <c r="D37" s="226"/>
      <c r="E37" s="227">
        <v>0.5</v>
      </c>
      <c r="F37" s="225"/>
      <c r="G37" s="225"/>
      <c r="H37" s="225"/>
      <c r="I37" s="225"/>
      <c r="J37" s="225"/>
      <c r="K37" s="225"/>
      <c r="L37" s="225"/>
      <c r="M37" s="225"/>
      <c r="N37" s="224"/>
      <c r="O37" s="224"/>
      <c r="P37" s="224"/>
      <c r="Q37" s="224"/>
      <c r="R37" s="225"/>
      <c r="S37" s="225"/>
      <c r="T37" s="225"/>
      <c r="U37" s="225"/>
      <c r="V37" s="225"/>
      <c r="W37" s="225"/>
      <c r="X37" s="225"/>
      <c r="Y37" s="225"/>
      <c r="Z37" s="215"/>
      <c r="AA37" s="215"/>
      <c r="AB37" s="215"/>
      <c r="AC37" s="215"/>
      <c r="AD37" s="215"/>
      <c r="AE37" s="215"/>
      <c r="AF37" s="215"/>
      <c r="AG37" s="215" t="s">
        <v>136</v>
      </c>
      <c r="AH37" s="215">
        <v>5</v>
      </c>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ht="22.5" outlineLevel="1" x14ac:dyDescent="0.2">
      <c r="A38" s="239">
        <v>19</v>
      </c>
      <c r="B38" s="240" t="s">
        <v>181</v>
      </c>
      <c r="C38" s="257" t="s">
        <v>182</v>
      </c>
      <c r="D38" s="241" t="s">
        <v>173</v>
      </c>
      <c r="E38" s="242">
        <v>0.5</v>
      </c>
      <c r="F38" s="243"/>
      <c r="G38" s="244">
        <f>ROUND(E38*F38,2)</f>
        <v>0</v>
      </c>
      <c r="H38" s="243"/>
      <c r="I38" s="244">
        <f>ROUND(E38*H38,2)</f>
        <v>0</v>
      </c>
      <c r="J38" s="243"/>
      <c r="K38" s="244">
        <f>ROUND(E38*J38,2)</f>
        <v>0</v>
      </c>
      <c r="L38" s="244">
        <v>21</v>
      </c>
      <c r="M38" s="244">
        <f>G38*(1+L38/100)</f>
        <v>0</v>
      </c>
      <c r="N38" s="242">
        <v>3.8999999999999999E-4</v>
      </c>
      <c r="O38" s="242">
        <f>ROUND(E38*N38,2)</f>
        <v>0</v>
      </c>
      <c r="P38" s="242">
        <v>0</v>
      </c>
      <c r="Q38" s="242">
        <f>ROUND(E38*P38,2)</f>
        <v>0</v>
      </c>
      <c r="R38" s="244" t="s">
        <v>132</v>
      </c>
      <c r="S38" s="244" t="s">
        <v>125</v>
      </c>
      <c r="T38" s="245" t="s">
        <v>126</v>
      </c>
      <c r="U38" s="225">
        <v>0</v>
      </c>
      <c r="V38" s="225">
        <f>ROUND(E38*U38,2)</f>
        <v>0</v>
      </c>
      <c r="W38" s="225"/>
      <c r="X38" s="225" t="s">
        <v>133</v>
      </c>
      <c r="Y38" s="225" t="s">
        <v>128</v>
      </c>
      <c r="Z38" s="215"/>
      <c r="AA38" s="215"/>
      <c r="AB38" s="215"/>
      <c r="AC38" s="215"/>
      <c r="AD38" s="215"/>
      <c r="AE38" s="215"/>
      <c r="AF38" s="215"/>
      <c r="AG38" s="215" t="s">
        <v>134</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2" x14ac:dyDescent="0.2">
      <c r="A39" s="222"/>
      <c r="B39" s="223"/>
      <c r="C39" s="258" t="s">
        <v>183</v>
      </c>
      <c r="D39" s="226"/>
      <c r="E39" s="227">
        <v>0.5</v>
      </c>
      <c r="F39" s="225"/>
      <c r="G39" s="225"/>
      <c r="H39" s="225"/>
      <c r="I39" s="225"/>
      <c r="J39" s="225"/>
      <c r="K39" s="225"/>
      <c r="L39" s="225"/>
      <c r="M39" s="225"/>
      <c r="N39" s="224"/>
      <c r="O39" s="224"/>
      <c r="P39" s="224"/>
      <c r="Q39" s="224"/>
      <c r="R39" s="225"/>
      <c r="S39" s="225"/>
      <c r="T39" s="225"/>
      <c r="U39" s="225"/>
      <c r="V39" s="225"/>
      <c r="W39" s="225"/>
      <c r="X39" s="225"/>
      <c r="Y39" s="225"/>
      <c r="Z39" s="215"/>
      <c r="AA39" s="215"/>
      <c r="AB39" s="215"/>
      <c r="AC39" s="215"/>
      <c r="AD39" s="215"/>
      <c r="AE39" s="215"/>
      <c r="AF39" s="215"/>
      <c r="AG39" s="215" t="s">
        <v>136</v>
      </c>
      <c r="AH39" s="215">
        <v>5</v>
      </c>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ht="22.5" outlineLevel="1" x14ac:dyDescent="0.2">
      <c r="A40" s="239">
        <v>20</v>
      </c>
      <c r="B40" s="240" t="s">
        <v>184</v>
      </c>
      <c r="C40" s="257" t="s">
        <v>185</v>
      </c>
      <c r="D40" s="241" t="s">
        <v>173</v>
      </c>
      <c r="E40" s="242">
        <v>2</v>
      </c>
      <c r="F40" s="243"/>
      <c r="G40" s="244">
        <f>ROUND(E40*F40,2)</f>
        <v>0</v>
      </c>
      <c r="H40" s="243"/>
      <c r="I40" s="244">
        <f>ROUND(E40*H40,2)</f>
        <v>0</v>
      </c>
      <c r="J40" s="243"/>
      <c r="K40" s="244">
        <f>ROUND(E40*J40,2)</f>
        <v>0</v>
      </c>
      <c r="L40" s="244">
        <v>21</v>
      </c>
      <c r="M40" s="244">
        <f>G40*(1+L40/100)</f>
        <v>0</v>
      </c>
      <c r="N40" s="242">
        <v>1.2E-4</v>
      </c>
      <c r="O40" s="242">
        <f>ROUND(E40*N40,2)</f>
        <v>0</v>
      </c>
      <c r="P40" s="242">
        <v>0</v>
      </c>
      <c r="Q40" s="242">
        <f>ROUND(E40*P40,2)</f>
        <v>0</v>
      </c>
      <c r="R40" s="244" t="s">
        <v>132</v>
      </c>
      <c r="S40" s="244" t="s">
        <v>125</v>
      </c>
      <c r="T40" s="245" t="s">
        <v>126</v>
      </c>
      <c r="U40" s="225">
        <v>0</v>
      </c>
      <c r="V40" s="225">
        <f>ROUND(E40*U40,2)</f>
        <v>0</v>
      </c>
      <c r="W40" s="225"/>
      <c r="X40" s="225" t="s">
        <v>133</v>
      </c>
      <c r="Y40" s="225" t="s">
        <v>128</v>
      </c>
      <c r="Z40" s="215"/>
      <c r="AA40" s="215"/>
      <c r="AB40" s="215"/>
      <c r="AC40" s="215"/>
      <c r="AD40" s="215"/>
      <c r="AE40" s="215"/>
      <c r="AF40" s="215"/>
      <c r="AG40" s="215" t="s">
        <v>134</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2" x14ac:dyDescent="0.2">
      <c r="A41" s="222"/>
      <c r="B41" s="223"/>
      <c r="C41" s="258" t="s">
        <v>186</v>
      </c>
      <c r="D41" s="226"/>
      <c r="E41" s="227">
        <v>1</v>
      </c>
      <c r="F41" s="225"/>
      <c r="G41" s="225"/>
      <c r="H41" s="225"/>
      <c r="I41" s="225"/>
      <c r="J41" s="225"/>
      <c r="K41" s="225"/>
      <c r="L41" s="225"/>
      <c r="M41" s="225"/>
      <c r="N41" s="224"/>
      <c r="O41" s="224"/>
      <c r="P41" s="224"/>
      <c r="Q41" s="224"/>
      <c r="R41" s="225"/>
      <c r="S41" s="225"/>
      <c r="T41" s="225"/>
      <c r="U41" s="225"/>
      <c r="V41" s="225"/>
      <c r="W41" s="225"/>
      <c r="X41" s="225"/>
      <c r="Y41" s="225"/>
      <c r="Z41" s="215"/>
      <c r="AA41" s="215"/>
      <c r="AB41" s="215"/>
      <c r="AC41" s="215"/>
      <c r="AD41" s="215"/>
      <c r="AE41" s="215"/>
      <c r="AF41" s="215"/>
      <c r="AG41" s="215" t="s">
        <v>136</v>
      </c>
      <c r="AH41" s="215">
        <v>5</v>
      </c>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3" x14ac:dyDescent="0.2">
      <c r="A42" s="222"/>
      <c r="B42" s="223"/>
      <c r="C42" s="258" t="s">
        <v>183</v>
      </c>
      <c r="D42" s="226"/>
      <c r="E42" s="227">
        <v>0.5</v>
      </c>
      <c r="F42" s="225"/>
      <c r="G42" s="225"/>
      <c r="H42" s="225"/>
      <c r="I42" s="225"/>
      <c r="J42" s="225"/>
      <c r="K42" s="225"/>
      <c r="L42" s="225"/>
      <c r="M42" s="225"/>
      <c r="N42" s="224"/>
      <c r="O42" s="224"/>
      <c r="P42" s="224"/>
      <c r="Q42" s="224"/>
      <c r="R42" s="225"/>
      <c r="S42" s="225"/>
      <c r="T42" s="225"/>
      <c r="U42" s="225"/>
      <c r="V42" s="225"/>
      <c r="W42" s="225"/>
      <c r="X42" s="225"/>
      <c r="Y42" s="225"/>
      <c r="Z42" s="215"/>
      <c r="AA42" s="215"/>
      <c r="AB42" s="215"/>
      <c r="AC42" s="215"/>
      <c r="AD42" s="215"/>
      <c r="AE42" s="215"/>
      <c r="AF42" s="215"/>
      <c r="AG42" s="215" t="s">
        <v>136</v>
      </c>
      <c r="AH42" s="215">
        <v>5</v>
      </c>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3" x14ac:dyDescent="0.2">
      <c r="A43" s="222"/>
      <c r="B43" s="223"/>
      <c r="C43" s="258" t="s">
        <v>187</v>
      </c>
      <c r="D43" s="226"/>
      <c r="E43" s="227">
        <v>0.5</v>
      </c>
      <c r="F43" s="225"/>
      <c r="G43" s="225"/>
      <c r="H43" s="225"/>
      <c r="I43" s="225"/>
      <c r="J43" s="225"/>
      <c r="K43" s="225"/>
      <c r="L43" s="225"/>
      <c r="M43" s="225"/>
      <c r="N43" s="224"/>
      <c r="O43" s="224"/>
      <c r="P43" s="224"/>
      <c r="Q43" s="224"/>
      <c r="R43" s="225"/>
      <c r="S43" s="225"/>
      <c r="T43" s="225"/>
      <c r="U43" s="225"/>
      <c r="V43" s="225"/>
      <c r="W43" s="225"/>
      <c r="X43" s="225"/>
      <c r="Y43" s="225"/>
      <c r="Z43" s="215"/>
      <c r="AA43" s="215"/>
      <c r="AB43" s="215"/>
      <c r="AC43" s="215"/>
      <c r="AD43" s="215"/>
      <c r="AE43" s="215"/>
      <c r="AF43" s="215"/>
      <c r="AG43" s="215" t="s">
        <v>136</v>
      </c>
      <c r="AH43" s="215">
        <v>5</v>
      </c>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ht="22.5" outlineLevel="1" x14ac:dyDescent="0.2">
      <c r="A44" s="239">
        <v>21</v>
      </c>
      <c r="B44" s="240" t="s">
        <v>188</v>
      </c>
      <c r="C44" s="257" t="s">
        <v>189</v>
      </c>
      <c r="D44" s="241" t="s">
        <v>173</v>
      </c>
      <c r="E44" s="242">
        <v>1</v>
      </c>
      <c r="F44" s="243"/>
      <c r="G44" s="244">
        <f>ROUND(E44*F44,2)</f>
        <v>0</v>
      </c>
      <c r="H44" s="243"/>
      <c r="I44" s="244">
        <f>ROUND(E44*H44,2)</f>
        <v>0</v>
      </c>
      <c r="J44" s="243"/>
      <c r="K44" s="244">
        <f>ROUND(E44*J44,2)</f>
        <v>0</v>
      </c>
      <c r="L44" s="244">
        <v>21</v>
      </c>
      <c r="M44" s="244">
        <f>G44*(1+L44/100)</f>
        <v>0</v>
      </c>
      <c r="N44" s="242">
        <v>3.8999999999999999E-4</v>
      </c>
      <c r="O44" s="242">
        <f>ROUND(E44*N44,2)</f>
        <v>0</v>
      </c>
      <c r="P44" s="242">
        <v>0</v>
      </c>
      <c r="Q44" s="242">
        <f>ROUND(E44*P44,2)</f>
        <v>0</v>
      </c>
      <c r="R44" s="244" t="s">
        <v>132</v>
      </c>
      <c r="S44" s="244" t="s">
        <v>125</v>
      </c>
      <c r="T44" s="245" t="s">
        <v>126</v>
      </c>
      <c r="U44" s="225">
        <v>0</v>
      </c>
      <c r="V44" s="225">
        <f>ROUND(E44*U44,2)</f>
        <v>0</v>
      </c>
      <c r="W44" s="225"/>
      <c r="X44" s="225" t="s">
        <v>133</v>
      </c>
      <c r="Y44" s="225" t="s">
        <v>128</v>
      </c>
      <c r="Z44" s="215"/>
      <c r="AA44" s="215"/>
      <c r="AB44" s="215"/>
      <c r="AC44" s="215"/>
      <c r="AD44" s="215"/>
      <c r="AE44" s="215"/>
      <c r="AF44" s="215"/>
      <c r="AG44" s="215" t="s">
        <v>134</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2" x14ac:dyDescent="0.2">
      <c r="A45" s="222"/>
      <c r="B45" s="223"/>
      <c r="C45" s="258" t="s">
        <v>186</v>
      </c>
      <c r="D45" s="226"/>
      <c r="E45" s="227">
        <v>1</v>
      </c>
      <c r="F45" s="225"/>
      <c r="G45" s="225"/>
      <c r="H45" s="225"/>
      <c r="I45" s="225"/>
      <c r="J45" s="225"/>
      <c r="K45" s="225"/>
      <c r="L45" s="225"/>
      <c r="M45" s="225"/>
      <c r="N45" s="224"/>
      <c r="O45" s="224"/>
      <c r="P45" s="224"/>
      <c r="Q45" s="224"/>
      <c r="R45" s="225"/>
      <c r="S45" s="225"/>
      <c r="T45" s="225"/>
      <c r="U45" s="225"/>
      <c r="V45" s="225"/>
      <c r="W45" s="225"/>
      <c r="X45" s="225"/>
      <c r="Y45" s="225"/>
      <c r="Z45" s="215"/>
      <c r="AA45" s="215"/>
      <c r="AB45" s="215"/>
      <c r="AC45" s="215"/>
      <c r="AD45" s="215"/>
      <c r="AE45" s="215"/>
      <c r="AF45" s="215"/>
      <c r="AG45" s="215" t="s">
        <v>136</v>
      </c>
      <c r="AH45" s="215">
        <v>5</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ht="22.5" outlineLevel="1" x14ac:dyDescent="0.2">
      <c r="A46" s="239">
        <v>22</v>
      </c>
      <c r="B46" s="240" t="s">
        <v>190</v>
      </c>
      <c r="C46" s="257" t="s">
        <v>191</v>
      </c>
      <c r="D46" s="241" t="s">
        <v>173</v>
      </c>
      <c r="E46" s="242">
        <v>1</v>
      </c>
      <c r="F46" s="243"/>
      <c r="G46" s="244">
        <f>ROUND(E46*F46,2)</f>
        <v>0</v>
      </c>
      <c r="H46" s="243"/>
      <c r="I46" s="244">
        <f>ROUND(E46*H46,2)</f>
        <v>0</v>
      </c>
      <c r="J46" s="243"/>
      <c r="K46" s="244">
        <f>ROUND(E46*J46,2)</f>
        <v>0</v>
      </c>
      <c r="L46" s="244">
        <v>21</v>
      </c>
      <c r="M46" s="244">
        <f>G46*(1+L46/100)</f>
        <v>0</v>
      </c>
      <c r="N46" s="242">
        <v>1.7000000000000001E-4</v>
      </c>
      <c r="O46" s="242">
        <f>ROUND(E46*N46,2)</f>
        <v>0</v>
      </c>
      <c r="P46" s="242">
        <v>0</v>
      </c>
      <c r="Q46" s="242">
        <f>ROUND(E46*P46,2)</f>
        <v>0</v>
      </c>
      <c r="R46" s="244" t="s">
        <v>132</v>
      </c>
      <c r="S46" s="244" t="s">
        <v>125</v>
      </c>
      <c r="T46" s="245" t="s">
        <v>126</v>
      </c>
      <c r="U46" s="225">
        <v>0</v>
      </c>
      <c r="V46" s="225">
        <f>ROUND(E46*U46,2)</f>
        <v>0</v>
      </c>
      <c r="W46" s="225"/>
      <c r="X46" s="225" t="s">
        <v>133</v>
      </c>
      <c r="Y46" s="225" t="s">
        <v>128</v>
      </c>
      <c r="Z46" s="215"/>
      <c r="AA46" s="215"/>
      <c r="AB46" s="215"/>
      <c r="AC46" s="215"/>
      <c r="AD46" s="215"/>
      <c r="AE46" s="215"/>
      <c r="AF46" s="215"/>
      <c r="AG46" s="215" t="s">
        <v>134</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2" x14ac:dyDescent="0.2">
      <c r="A47" s="222"/>
      <c r="B47" s="223"/>
      <c r="C47" s="258" t="s">
        <v>192</v>
      </c>
      <c r="D47" s="226"/>
      <c r="E47" s="227">
        <v>1</v>
      </c>
      <c r="F47" s="225"/>
      <c r="G47" s="225"/>
      <c r="H47" s="225"/>
      <c r="I47" s="225"/>
      <c r="J47" s="225"/>
      <c r="K47" s="225"/>
      <c r="L47" s="225"/>
      <c r="M47" s="225"/>
      <c r="N47" s="224"/>
      <c r="O47" s="224"/>
      <c r="P47" s="224"/>
      <c r="Q47" s="224"/>
      <c r="R47" s="225"/>
      <c r="S47" s="225"/>
      <c r="T47" s="225"/>
      <c r="U47" s="225"/>
      <c r="V47" s="225"/>
      <c r="W47" s="225"/>
      <c r="X47" s="225"/>
      <c r="Y47" s="225"/>
      <c r="Z47" s="215"/>
      <c r="AA47" s="215"/>
      <c r="AB47" s="215"/>
      <c r="AC47" s="215"/>
      <c r="AD47" s="215"/>
      <c r="AE47" s="215"/>
      <c r="AF47" s="215"/>
      <c r="AG47" s="215" t="s">
        <v>136</v>
      </c>
      <c r="AH47" s="215">
        <v>5</v>
      </c>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ht="22.5" outlineLevel="1" x14ac:dyDescent="0.2">
      <c r="A48" s="239">
        <v>23</v>
      </c>
      <c r="B48" s="240" t="s">
        <v>193</v>
      </c>
      <c r="C48" s="257" t="s">
        <v>194</v>
      </c>
      <c r="D48" s="241" t="s">
        <v>173</v>
      </c>
      <c r="E48" s="242">
        <v>5</v>
      </c>
      <c r="F48" s="243"/>
      <c r="G48" s="244">
        <f>ROUND(E48*F48,2)</f>
        <v>0</v>
      </c>
      <c r="H48" s="243"/>
      <c r="I48" s="244">
        <f>ROUND(E48*H48,2)</f>
        <v>0</v>
      </c>
      <c r="J48" s="243"/>
      <c r="K48" s="244">
        <f>ROUND(E48*J48,2)</f>
        <v>0</v>
      </c>
      <c r="L48" s="244">
        <v>21</v>
      </c>
      <c r="M48" s="244">
        <f>G48*(1+L48/100)</f>
        <v>0</v>
      </c>
      <c r="N48" s="242">
        <v>8.0000000000000007E-5</v>
      </c>
      <c r="O48" s="242">
        <f>ROUND(E48*N48,2)</f>
        <v>0</v>
      </c>
      <c r="P48" s="242">
        <v>0</v>
      </c>
      <c r="Q48" s="242">
        <f>ROUND(E48*P48,2)</f>
        <v>0</v>
      </c>
      <c r="R48" s="244" t="s">
        <v>132</v>
      </c>
      <c r="S48" s="244" t="s">
        <v>125</v>
      </c>
      <c r="T48" s="245" t="s">
        <v>126</v>
      </c>
      <c r="U48" s="225">
        <v>0</v>
      </c>
      <c r="V48" s="225">
        <f>ROUND(E48*U48,2)</f>
        <v>0</v>
      </c>
      <c r="W48" s="225"/>
      <c r="X48" s="225" t="s">
        <v>133</v>
      </c>
      <c r="Y48" s="225" t="s">
        <v>128</v>
      </c>
      <c r="Z48" s="215"/>
      <c r="AA48" s="215"/>
      <c r="AB48" s="215"/>
      <c r="AC48" s="215"/>
      <c r="AD48" s="215"/>
      <c r="AE48" s="215"/>
      <c r="AF48" s="215"/>
      <c r="AG48" s="215" t="s">
        <v>134</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2" x14ac:dyDescent="0.2">
      <c r="A49" s="222"/>
      <c r="B49" s="223"/>
      <c r="C49" s="258" t="s">
        <v>195</v>
      </c>
      <c r="D49" s="226"/>
      <c r="E49" s="227">
        <v>5</v>
      </c>
      <c r="F49" s="225"/>
      <c r="G49" s="225"/>
      <c r="H49" s="225"/>
      <c r="I49" s="225"/>
      <c r="J49" s="225"/>
      <c r="K49" s="225"/>
      <c r="L49" s="225"/>
      <c r="M49" s="225"/>
      <c r="N49" s="224"/>
      <c r="O49" s="224"/>
      <c r="P49" s="224"/>
      <c r="Q49" s="224"/>
      <c r="R49" s="225"/>
      <c r="S49" s="225"/>
      <c r="T49" s="225"/>
      <c r="U49" s="225"/>
      <c r="V49" s="225"/>
      <c r="W49" s="225"/>
      <c r="X49" s="225"/>
      <c r="Y49" s="225"/>
      <c r="Z49" s="215"/>
      <c r="AA49" s="215"/>
      <c r="AB49" s="215"/>
      <c r="AC49" s="215"/>
      <c r="AD49" s="215"/>
      <c r="AE49" s="215"/>
      <c r="AF49" s="215"/>
      <c r="AG49" s="215" t="s">
        <v>136</v>
      </c>
      <c r="AH49" s="215">
        <v>5</v>
      </c>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ht="22.5" outlineLevel="1" x14ac:dyDescent="0.2">
      <c r="A50" s="239">
        <v>24</v>
      </c>
      <c r="B50" s="240" t="s">
        <v>196</v>
      </c>
      <c r="C50" s="257" t="s">
        <v>197</v>
      </c>
      <c r="D50" s="241" t="s">
        <v>173</v>
      </c>
      <c r="E50" s="242">
        <v>2.5</v>
      </c>
      <c r="F50" s="243"/>
      <c r="G50" s="244">
        <f>ROUND(E50*F50,2)</f>
        <v>0</v>
      </c>
      <c r="H50" s="243"/>
      <c r="I50" s="244">
        <f>ROUND(E50*H50,2)</f>
        <v>0</v>
      </c>
      <c r="J50" s="243"/>
      <c r="K50" s="244">
        <f>ROUND(E50*J50,2)</f>
        <v>0</v>
      </c>
      <c r="L50" s="244">
        <v>21</v>
      </c>
      <c r="M50" s="244">
        <f>G50*(1+L50/100)</f>
        <v>0</v>
      </c>
      <c r="N50" s="242">
        <v>6.9999999999999994E-5</v>
      </c>
      <c r="O50" s="242">
        <f>ROUND(E50*N50,2)</f>
        <v>0</v>
      </c>
      <c r="P50" s="242">
        <v>0</v>
      </c>
      <c r="Q50" s="242">
        <f>ROUND(E50*P50,2)</f>
        <v>0</v>
      </c>
      <c r="R50" s="244" t="s">
        <v>132</v>
      </c>
      <c r="S50" s="244" t="s">
        <v>125</v>
      </c>
      <c r="T50" s="245" t="s">
        <v>126</v>
      </c>
      <c r="U50" s="225">
        <v>0</v>
      </c>
      <c r="V50" s="225">
        <f>ROUND(E50*U50,2)</f>
        <v>0</v>
      </c>
      <c r="W50" s="225"/>
      <c r="X50" s="225" t="s">
        <v>133</v>
      </c>
      <c r="Y50" s="225" t="s">
        <v>128</v>
      </c>
      <c r="Z50" s="215"/>
      <c r="AA50" s="215"/>
      <c r="AB50" s="215"/>
      <c r="AC50" s="215"/>
      <c r="AD50" s="215"/>
      <c r="AE50" s="215"/>
      <c r="AF50" s="215"/>
      <c r="AG50" s="215" t="s">
        <v>134</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2" x14ac:dyDescent="0.2">
      <c r="A51" s="222"/>
      <c r="B51" s="223"/>
      <c r="C51" s="258" t="s">
        <v>198</v>
      </c>
      <c r="D51" s="226"/>
      <c r="E51" s="227">
        <v>2.5</v>
      </c>
      <c r="F51" s="225"/>
      <c r="G51" s="225"/>
      <c r="H51" s="225"/>
      <c r="I51" s="225"/>
      <c r="J51" s="225"/>
      <c r="K51" s="225"/>
      <c r="L51" s="225"/>
      <c r="M51" s="225"/>
      <c r="N51" s="224"/>
      <c r="O51" s="224"/>
      <c r="P51" s="224"/>
      <c r="Q51" s="224"/>
      <c r="R51" s="225"/>
      <c r="S51" s="225"/>
      <c r="T51" s="225"/>
      <c r="U51" s="225"/>
      <c r="V51" s="225"/>
      <c r="W51" s="225"/>
      <c r="X51" s="225"/>
      <c r="Y51" s="225"/>
      <c r="Z51" s="215"/>
      <c r="AA51" s="215"/>
      <c r="AB51" s="215"/>
      <c r="AC51" s="215"/>
      <c r="AD51" s="215"/>
      <c r="AE51" s="215"/>
      <c r="AF51" s="215"/>
      <c r="AG51" s="215" t="s">
        <v>136</v>
      </c>
      <c r="AH51" s="215">
        <v>5</v>
      </c>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ht="22.5" outlineLevel="1" x14ac:dyDescent="0.2">
      <c r="A52" s="239">
        <v>25</v>
      </c>
      <c r="B52" s="240" t="s">
        <v>199</v>
      </c>
      <c r="C52" s="257" t="s">
        <v>200</v>
      </c>
      <c r="D52" s="241" t="s">
        <v>173</v>
      </c>
      <c r="E52" s="242">
        <v>2.5</v>
      </c>
      <c r="F52" s="243"/>
      <c r="G52" s="244">
        <f>ROUND(E52*F52,2)</f>
        <v>0</v>
      </c>
      <c r="H52" s="243"/>
      <c r="I52" s="244">
        <f>ROUND(E52*H52,2)</f>
        <v>0</v>
      </c>
      <c r="J52" s="243"/>
      <c r="K52" s="244">
        <f>ROUND(E52*J52,2)</f>
        <v>0</v>
      </c>
      <c r="L52" s="244">
        <v>21</v>
      </c>
      <c r="M52" s="244">
        <f>G52*(1+L52/100)</f>
        <v>0</v>
      </c>
      <c r="N52" s="242">
        <v>2.0000000000000002E-5</v>
      </c>
      <c r="O52" s="242">
        <f>ROUND(E52*N52,2)</f>
        <v>0</v>
      </c>
      <c r="P52" s="242">
        <v>0</v>
      </c>
      <c r="Q52" s="242">
        <f>ROUND(E52*P52,2)</f>
        <v>0</v>
      </c>
      <c r="R52" s="244" t="s">
        <v>132</v>
      </c>
      <c r="S52" s="244" t="s">
        <v>125</v>
      </c>
      <c r="T52" s="245" t="s">
        <v>126</v>
      </c>
      <c r="U52" s="225">
        <v>0</v>
      </c>
      <c r="V52" s="225">
        <f>ROUND(E52*U52,2)</f>
        <v>0</v>
      </c>
      <c r="W52" s="225"/>
      <c r="X52" s="225" t="s">
        <v>133</v>
      </c>
      <c r="Y52" s="225" t="s">
        <v>128</v>
      </c>
      <c r="Z52" s="215"/>
      <c r="AA52" s="215"/>
      <c r="AB52" s="215"/>
      <c r="AC52" s="215"/>
      <c r="AD52" s="215"/>
      <c r="AE52" s="215"/>
      <c r="AF52" s="215"/>
      <c r="AG52" s="215" t="s">
        <v>134</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2" x14ac:dyDescent="0.2">
      <c r="A53" s="222"/>
      <c r="B53" s="223"/>
      <c r="C53" s="258" t="s">
        <v>201</v>
      </c>
      <c r="D53" s="226"/>
      <c r="E53" s="227">
        <v>2.5</v>
      </c>
      <c r="F53" s="225"/>
      <c r="G53" s="225"/>
      <c r="H53" s="225"/>
      <c r="I53" s="225"/>
      <c r="J53" s="225"/>
      <c r="K53" s="225"/>
      <c r="L53" s="225"/>
      <c r="M53" s="225"/>
      <c r="N53" s="224"/>
      <c r="O53" s="224"/>
      <c r="P53" s="224"/>
      <c r="Q53" s="224"/>
      <c r="R53" s="225"/>
      <c r="S53" s="225"/>
      <c r="T53" s="225"/>
      <c r="U53" s="225"/>
      <c r="V53" s="225"/>
      <c r="W53" s="225"/>
      <c r="X53" s="225"/>
      <c r="Y53" s="225"/>
      <c r="Z53" s="215"/>
      <c r="AA53" s="215"/>
      <c r="AB53" s="215"/>
      <c r="AC53" s="215"/>
      <c r="AD53" s="215"/>
      <c r="AE53" s="215"/>
      <c r="AF53" s="215"/>
      <c r="AG53" s="215" t="s">
        <v>136</v>
      </c>
      <c r="AH53" s="215">
        <v>5</v>
      </c>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x14ac:dyDescent="0.2">
      <c r="A54" s="239">
        <v>26</v>
      </c>
      <c r="B54" s="240" t="s">
        <v>202</v>
      </c>
      <c r="C54" s="257" t="s">
        <v>203</v>
      </c>
      <c r="D54" s="241" t="s">
        <v>124</v>
      </c>
      <c r="E54" s="242">
        <v>15</v>
      </c>
      <c r="F54" s="243"/>
      <c r="G54" s="244">
        <f>ROUND(E54*F54,2)</f>
        <v>0</v>
      </c>
      <c r="H54" s="243"/>
      <c r="I54" s="244">
        <f>ROUND(E54*H54,2)</f>
        <v>0</v>
      </c>
      <c r="J54" s="243"/>
      <c r="K54" s="244">
        <f>ROUND(E54*J54,2)</f>
        <v>0</v>
      </c>
      <c r="L54" s="244">
        <v>21</v>
      </c>
      <c r="M54" s="244">
        <f>G54*(1+L54/100)</f>
        <v>0</v>
      </c>
      <c r="N54" s="242">
        <v>0</v>
      </c>
      <c r="O54" s="242">
        <f>ROUND(E54*N54,2)</f>
        <v>0</v>
      </c>
      <c r="P54" s="242">
        <v>0</v>
      </c>
      <c r="Q54" s="242">
        <f>ROUND(E54*P54,2)</f>
        <v>0</v>
      </c>
      <c r="R54" s="244" t="s">
        <v>84</v>
      </c>
      <c r="S54" s="244" t="s">
        <v>125</v>
      </c>
      <c r="T54" s="245" t="s">
        <v>126</v>
      </c>
      <c r="U54" s="225">
        <v>0.64832999999999996</v>
      </c>
      <c r="V54" s="225">
        <f>ROUND(E54*U54,2)</f>
        <v>9.7200000000000006</v>
      </c>
      <c r="W54" s="225"/>
      <c r="X54" s="225" t="s">
        <v>127</v>
      </c>
      <c r="Y54" s="225" t="s">
        <v>128</v>
      </c>
      <c r="Z54" s="215"/>
      <c r="AA54" s="215"/>
      <c r="AB54" s="215"/>
      <c r="AC54" s="215"/>
      <c r="AD54" s="215"/>
      <c r="AE54" s="215"/>
      <c r="AF54" s="215"/>
      <c r="AG54" s="215" t="s">
        <v>129</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2" x14ac:dyDescent="0.2">
      <c r="A55" s="222"/>
      <c r="B55" s="223"/>
      <c r="C55" s="259" t="s">
        <v>166</v>
      </c>
      <c r="D55" s="253"/>
      <c r="E55" s="253"/>
      <c r="F55" s="253"/>
      <c r="G55" s="253"/>
      <c r="H55" s="225"/>
      <c r="I55" s="225"/>
      <c r="J55" s="225"/>
      <c r="K55" s="225"/>
      <c r="L55" s="225"/>
      <c r="M55" s="225"/>
      <c r="N55" s="224"/>
      <c r="O55" s="224"/>
      <c r="P55" s="224"/>
      <c r="Q55" s="224"/>
      <c r="R55" s="225"/>
      <c r="S55" s="225"/>
      <c r="T55" s="225"/>
      <c r="U55" s="225"/>
      <c r="V55" s="225"/>
      <c r="W55" s="225"/>
      <c r="X55" s="225"/>
      <c r="Y55" s="225"/>
      <c r="Z55" s="215"/>
      <c r="AA55" s="215"/>
      <c r="AB55" s="215"/>
      <c r="AC55" s="215"/>
      <c r="AD55" s="215"/>
      <c r="AE55" s="215"/>
      <c r="AF55" s="215"/>
      <c r="AG55" s="215" t="s">
        <v>167</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ht="22.5" outlineLevel="1" x14ac:dyDescent="0.2">
      <c r="A56" s="239">
        <v>27</v>
      </c>
      <c r="B56" s="240" t="s">
        <v>204</v>
      </c>
      <c r="C56" s="257" t="s">
        <v>205</v>
      </c>
      <c r="D56" s="241" t="s">
        <v>124</v>
      </c>
      <c r="E56" s="242">
        <v>15</v>
      </c>
      <c r="F56" s="243"/>
      <c r="G56" s="244">
        <f>ROUND(E56*F56,2)</f>
        <v>0</v>
      </c>
      <c r="H56" s="243"/>
      <c r="I56" s="244">
        <f>ROUND(E56*H56,2)</f>
        <v>0</v>
      </c>
      <c r="J56" s="243"/>
      <c r="K56" s="244">
        <f>ROUND(E56*J56,2)</f>
        <v>0</v>
      </c>
      <c r="L56" s="244">
        <v>21</v>
      </c>
      <c r="M56" s="244">
        <f>G56*(1+L56/100)</f>
        <v>0</v>
      </c>
      <c r="N56" s="242">
        <v>1.2999999999999999E-3</v>
      </c>
      <c r="O56" s="242">
        <f>ROUND(E56*N56,2)</f>
        <v>0.02</v>
      </c>
      <c r="P56" s="242">
        <v>0</v>
      </c>
      <c r="Q56" s="242">
        <f>ROUND(E56*P56,2)</f>
        <v>0</v>
      </c>
      <c r="R56" s="244" t="s">
        <v>132</v>
      </c>
      <c r="S56" s="244" t="s">
        <v>125</v>
      </c>
      <c r="T56" s="245" t="s">
        <v>126</v>
      </c>
      <c r="U56" s="225">
        <v>0</v>
      </c>
      <c r="V56" s="225">
        <f>ROUND(E56*U56,2)</f>
        <v>0</v>
      </c>
      <c r="W56" s="225"/>
      <c r="X56" s="225" t="s">
        <v>133</v>
      </c>
      <c r="Y56" s="225" t="s">
        <v>128</v>
      </c>
      <c r="Z56" s="215"/>
      <c r="AA56" s="215"/>
      <c r="AB56" s="215"/>
      <c r="AC56" s="215"/>
      <c r="AD56" s="215"/>
      <c r="AE56" s="215"/>
      <c r="AF56" s="215"/>
      <c r="AG56" s="215" t="s">
        <v>134</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2" x14ac:dyDescent="0.2">
      <c r="A57" s="222"/>
      <c r="B57" s="223"/>
      <c r="C57" s="258" t="s">
        <v>206</v>
      </c>
      <c r="D57" s="226"/>
      <c r="E57" s="227">
        <v>15</v>
      </c>
      <c r="F57" s="225"/>
      <c r="G57" s="225"/>
      <c r="H57" s="225"/>
      <c r="I57" s="225"/>
      <c r="J57" s="225"/>
      <c r="K57" s="225"/>
      <c r="L57" s="225"/>
      <c r="M57" s="225"/>
      <c r="N57" s="224"/>
      <c r="O57" s="224"/>
      <c r="P57" s="224"/>
      <c r="Q57" s="224"/>
      <c r="R57" s="225"/>
      <c r="S57" s="225"/>
      <c r="T57" s="225"/>
      <c r="U57" s="225"/>
      <c r="V57" s="225"/>
      <c r="W57" s="225"/>
      <c r="X57" s="225"/>
      <c r="Y57" s="225"/>
      <c r="Z57" s="215"/>
      <c r="AA57" s="215"/>
      <c r="AB57" s="215"/>
      <c r="AC57" s="215"/>
      <c r="AD57" s="215"/>
      <c r="AE57" s="215"/>
      <c r="AF57" s="215"/>
      <c r="AG57" s="215" t="s">
        <v>136</v>
      </c>
      <c r="AH57" s="215">
        <v>5</v>
      </c>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ht="22.5" outlineLevel="1" x14ac:dyDescent="0.2">
      <c r="A58" s="239">
        <v>28</v>
      </c>
      <c r="B58" s="240" t="s">
        <v>207</v>
      </c>
      <c r="C58" s="257" t="s">
        <v>208</v>
      </c>
      <c r="D58" s="241" t="s">
        <v>173</v>
      </c>
      <c r="E58" s="242">
        <v>7.5</v>
      </c>
      <c r="F58" s="243"/>
      <c r="G58" s="244">
        <f>ROUND(E58*F58,2)</f>
        <v>0</v>
      </c>
      <c r="H58" s="243"/>
      <c r="I58" s="244">
        <f>ROUND(E58*H58,2)</f>
        <v>0</v>
      </c>
      <c r="J58" s="243"/>
      <c r="K58" s="244">
        <f>ROUND(E58*J58,2)</f>
        <v>0</v>
      </c>
      <c r="L58" s="244">
        <v>21</v>
      </c>
      <c r="M58" s="244">
        <f>G58*(1+L58/100)</f>
        <v>0</v>
      </c>
      <c r="N58" s="242">
        <v>1.5200000000000001E-3</v>
      </c>
      <c r="O58" s="242">
        <f>ROUND(E58*N58,2)</f>
        <v>0.01</v>
      </c>
      <c r="P58" s="242">
        <v>0</v>
      </c>
      <c r="Q58" s="242">
        <f>ROUND(E58*P58,2)</f>
        <v>0</v>
      </c>
      <c r="R58" s="244" t="s">
        <v>132</v>
      </c>
      <c r="S58" s="244" t="s">
        <v>125</v>
      </c>
      <c r="T58" s="245" t="s">
        <v>126</v>
      </c>
      <c r="U58" s="225">
        <v>0</v>
      </c>
      <c r="V58" s="225">
        <f>ROUND(E58*U58,2)</f>
        <v>0</v>
      </c>
      <c r="W58" s="225"/>
      <c r="X58" s="225" t="s">
        <v>133</v>
      </c>
      <c r="Y58" s="225" t="s">
        <v>128</v>
      </c>
      <c r="Z58" s="215"/>
      <c r="AA58" s="215"/>
      <c r="AB58" s="215"/>
      <c r="AC58" s="215"/>
      <c r="AD58" s="215"/>
      <c r="AE58" s="215"/>
      <c r="AF58" s="215"/>
      <c r="AG58" s="215" t="s">
        <v>134</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2" x14ac:dyDescent="0.2">
      <c r="A59" s="222"/>
      <c r="B59" s="223"/>
      <c r="C59" s="258" t="s">
        <v>209</v>
      </c>
      <c r="D59" s="226"/>
      <c r="E59" s="227">
        <v>7.5</v>
      </c>
      <c r="F59" s="225"/>
      <c r="G59" s="225"/>
      <c r="H59" s="225"/>
      <c r="I59" s="225"/>
      <c r="J59" s="225"/>
      <c r="K59" s="225"/>
      <c r="L59" s="225"/>
      <c r="M59" s="225"/>
      <c r="N59" s="224"/>
      <c r="O59" s="224"/>
      <c r="P59" s="224"/>
      <c r="Q59" s="224"/>
      <c r="R59" s="225"/>
      <c r="S59" s="225"/>
      <c r="T59" s="225"/>
      <c r="U59" s="225"/>
      <c r="V59" s="225"/>
      <c r="W59" s="225"/>
      <c r="X59" s="225"/>
      <c r="Y59" s="225"/>
      <c r="Z59" s="215"/>
      <c r="AA59" s="215"/>
      <c r="AB59" s="215"/>
      <c r="AC59" s="215"/>
      <c r="AD59" s="215"/>
      <c r="AE59" s="215"/>
      <c r="AF59" s="215"/>
      <c r="AG59" s="215" t="s">
        <v>136</v>
      </c>
      <c r="AH59" s="215">
        <v>5</v>
      </c>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ht="22.5" outlineLevel="1" x14ac:dyDescent="0.2">
      <c r="A60" s="239">
        <v>29</v>
      </c>
      <c r="B60" s="240" t="s">
        <v>210</v>
      </c>
      <c r="C60" s="257" t="s">
        <v>211</v>
      </c>
      <c r="D60" s="241" t="s">
        <v>173</v>
      </c>
      <c r="E60" s="242">
        <v>15</v>
      </c>
      <c r="F60" s="243"/>
      <c r="G60" s="244">
        <f>ROUND(E60*F60,2)</f>
        <v>0</v>
      </c>
      <c r="H60" s="243"/>
      <c r="I60" s="244">
        <f>ROUND(E60*H60,2)</f>
        <v>0</v>
      </c>
      <c r="J60" s="243"/>
      <c r="K60" s="244">
        <f>ROUND(E60*J60,2)</f>
        <v>0</v>
      </c>
      <c r="L60" s="244">
        <v>21</v>
      </c>
      <c r="M60" s="244">
        <f>G60*(1+L60/100)</f>
        <v>0</v>
      </c>
      <c r="N60" s="242">
        <v>2.2000000000000001E-4</v>
      </c>
      <c r="O60" s="242">
        <f>ROUND(E60*N60,2)</f>
        <v>0</v>
      </c>
      <c r="P60" s="242">
        <v>0</v>
      </c>
      <c r="Q60" s="242">
        <f>ROUND(E60*P60,2)</f>
        <v>0</v>
      </c>
      <c r="R60" s="244" t="s">
        <v>132</v>
      </c>
      <c r="S60" s="244" t="s">
        <v>125</v>
      </c>
      <c r="T60" s="245" t="s">
        <v>126</v>
      </c>
      <c r="U60" s="225">
        <v>0</v>
      </c>
      <c r="V60" s="225">
        <f>ROUND(E60*U60,2)</f>
        <v>0</v>
      </c>
      <c r="W60" s="225"/>
      <c r="X60" s="225" t="s">
        <v>133</v>
      </c>
      <c r="Y60" s="225" t="s">
        <v>128</v>
      </c>
      <c r="Z60" s="215"/>
      <c r="AA60" s="215"/>
      <c r="AB60" s="215"/>
      <c r="AC60" s="215"/>
      <c r="AD60" s="215"/>
      <c r="AE60" s="215"/>
      <c r="AF60" s="215"/>
      <c r="AG60" s="215" t="s">
        <v>134</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2" x14ac:dyDescent="0.2">
      <c r="A61" s="222"/>
      <c r="B61" s="223"/>
      <c r="C61" s="258" t="s">
        <v>212</v>
      </c>
      <c r="D61" s="226"/>
      <c r="E61" s="227">
        <v>15</v>
      </c>
      <c r="F61" s="225"/>
      <c r="G61" s="225"/>
      <c r="H61" s="225"/>
      <c r="I61" s="225"/>
      <c r="J61" s="225"/>
      <c r="K61" s="225"/>
      <c r="L61" s="225"/>
      <c r="M61" s="225"/>
      <c r="N61" s="224"/>
      <c r="O61" s="224"/>
      <c r="P61" s="224"/>
      <c r="Q61" s="224"/>
      <c r="R61" s="225"/>
      <c r="S61" s="225"/>
      <c r="T61" s="225"/>
      <c r="U61" s="225"/>
      <c r="V61" s="225"/>
      <c r="W61" s="225"/>
      <c r="X61" s="225"/>
      <c r="Y61" s="225"/>
      <c r="Z61" s="215"/>
      <c r="AA61" s="215"/>
      <c r="AB61" s="215"/>
      <c r="AC61" s="215"/>
      <c r="AD61" s="215"/>
      <c r="AE61" s="215"/>
      <c r="AF61" s="215"/>
      <c r="AG61" s="215" t="s">
        <v>136</v>
      </c>
      <c r="AH61" s="215">
        <v>5</v>
      </c>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ht="22.5" outlineLevel="1" x14ac:dyDescent="0.2">
      <c r="A62" s="239">
        <v>30</v>
      </c>
      <c r="B62" s="240" t="s">
        <v>213</v>
      </c>
      <c r="C62" s="257" t="s">
        <v>214</v>
      </c>
      <c r="D62" s="241" t="s">
        <v>173</v>
      </c>
      <c r="E62" s="242">
        <v>7.5</v>
      </c>
      <c r="F62" s="243"/>
      <c r="G62" s="244">
        <f>ROUND(E62*F62,2)</f>
        <v>0</v>
      </c>
      <c r="H62" s="243"/>
      <c r="I62" s="244">
        <f>ROUND(E62*H62,2)</f>
        <v>0</v>
      </c>
      <c r="J62" s="243"/>
      <c r="K62" s="244">
        <f>ROUND(E62*J62,2)</f>
        <v>0</v>
      </c>
      <c r="L62" s="244">
        <v>21</v>
      </c>
      <c r="M62" s="244">
        <f>G62*(1+L62/100)</f>
        <v>0</v>
      </c>
      <c r="N62" s="242">
        <v>9.0000000000000006E-5</v>
      </c>
      <c r="O62" s="242">
        <f>ROUND(E62*N62,2)</f>
        <v>0</v>
      </c>
      <c r="P62" s="242">
        <v>0</v>
      </c>
      <c r="Q62" s="242">
        <f>ROUND(E62*P62,2)</f>
        <v>0</v>
      </c>
      <c r="R62" s="244" t="s">
        <v>132</v>
      </c>
      <c r="S62" s="244" t="s">
        <v>125</v>
      </c>
      <c r="T62" s="245" t="s">
        <v>126</v>
      </c>
      <c r="U62" s="225">
        <v>0</v>
      </c>
      <c r="V62" s="225">
        <f>ROUND(E62*U62,2)</f>
        <v>0</v>
      </c>
      <c r="W62" s="225"/>
      <c r="X62" s="225" t="s">
        <v>133</v>
      </c>
      <c r="Y62" s="225" t="s">
        <v>128</v>
      </c>
      <c r="Z62" s="215"/>
      <c r="AA62" s="215"/>
      <c r="AB62" s="215"/>
      <c r="AC62" s="215"/>
      <c r="AD62" s="215"/>
      <c r="AE62" s="215"/>
      <c r="AF62" s="215"/>
      <c r="AG62" s="215" t="s">
        <v>134</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2" x14ac:dyDescent="0.2">
      <c r="A63" s="222"/>
      <c r="B63" s="223"/>
      <c r="C63" s="258" t="s">
        <v>215</v>
      </c>
      <c r="D63" s="226"/>
      <c r="E63" s="227">
        <v>7.5</v>
      </c>
      <c r="F63" s="225"/>
      <c r="G63" s="225"/>
      <c r="H63" s="225"/>
      <c r="I63" s="225"/>
      <c r="J63" s="225"/>
      <c r="K63" s="225"/>
      <c r="L63" s="225"/>
      <c r="M63" s="225"/>
      <c r="N63" s="224"/>
      <c r="O63" s="224"/>
      <c r="P63" s="224"/>
      <c r="Q63" s="224"/>
      <c r="R63" s="225"/>
      <c r="S63" s="225"/>
      <c r="T63" s="225"/>
      <c r="U63" s="225"/>
      <c r="V63" s="225"/>
      <c r="W63" s="225"/>
      <c r="X63" s="225"/>
      <c r="Y63" s="225"/>
      <c r="Z63" s="215"/>
      <c r="AA63" s="215"/>
      <c r="AB63" s="215"/>
      <c r="AC63" s="215"/>
      <c r="AD63" s="215"/>
      <c r="AE63" s="215"/>
      <c r="AF63" s="215"/>
      <c r="AG63" s="215" t="s">
        <v>136</v>
      </c>
      <c r="AH63" s="215">
        <v>5</v>
      </c>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ht="22.5" outlineLevel="1" x14ac:dyDescent="0.2">
      <c r="A64" s="246">
        <v>31</v>
      </c>
      <c r="B64" s="247" t="s">
        <v>216</v>
      </c>
      <c r="C64" s="256" t="s">
        <v>217</v>
      </c>
      <c r="D64" s="248" t="s">
        <v>124</v>
      </c>
      <c r="E64" s="249">
        <v>10</v>
      </c>
      <c r="F64" s="250"/>
      <c r="G64" s="251">
        <f>ROUND(E64*F64,2)</f>
        <v>0</v>
      </c>
      <c r="H64" s="250"/>
      <c r="I64" s="251">
        <f>ROUND(E64*H64,2)</f>
        <v>0</v>
      </c>
      <c r="J64" s="250"/>
      <c r="K64" s="251">
        <f>ROUND(E64*J64,2)</f>
        <v>0</v>
      </c>
      <c r="L64" s="251">
        <v>21</v>
      </c>
      <c r="M64" s="251">
        <f>G64*(1+L64/100)</f>
        <v>0</v>
      </c>
      <c r="N64" s="249">
        <v>0</v>
      </c>
      <c r="O64" s="249">
        <f>ROUND(E64*N64,2)</f>
        <v>0</v>
      </c>
      <c r="P64" s="249">
        <v>0</v>
      </c>
      <c r="Q64" s="249">
        <f>ROUND(E64*P64,2)</f>
        <v>0</v>
      </c>
      <c r="R64" s="251" t="s">
        <v>84</v>
      </c>
      <c r="S64" s="251" t="s">
        <v>125</v>
      </c>
      <c r="T64" s="252" t="s">
        <v>126</v>
      </c>
      <c r="U64" s="225">
        <v>8.2830000000000001E-2</v>
      </c>
      <c r="V64" s="225">
        <f>ROUND(E64*U64,2)</f>
        <v>0.83</v>
      </c>
      <c r="W64" s="225"/>
      <c r="X64" s="225" t="s">
        <v>127</v>
      </c>
      <c r="Y64" s="225" t="s">
        <v>128</v>
      </c>
      <c r="Z64" s="215"/>
      <c r="AA64" s="215"/>
      <c r="AB64" s="215"/>
      <c r="AC64" s="215"/>
      <c r="AD64" s="215"/>
      <c r="AE64" s="215"/>
      <c r="AF64" s="215"/>
      <c r="AG64" s="215" t="s">
        <v>129</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ht="56.25" outlineLevel="1" x14ac:dyDescent="0.2">
      <c r="A65" s="239">
        <v>32</v>
      </c>
      <c r="B65" s="240" t="s">
        <v>218</v>
      </c>
      <c r="C65" s="257" t="s">
        <v>219</v>
      </c>
      <c r="D65" s="241" t="s">
        <v>124</v>
      </c>
      <c r="E65" s="242">
        <v>10</v>
      </c>
      <c r="F65" s="243"/>
      <c r="G65" s="244">
        <f>ROUND(E65*F65,2)</f>
        <v>0</v>
      </c>
      <c r="H65" s="243"/>
      <c r="I65" s="244">
        <f>ROUND(E65*H65,2)</f>
        <v>0</v>
      </c>
      <c r="J65" s="243"/>
      <c r="K65" s="244">
        <f>ROUND(E65*J65,2)</f>
        <v>0</v>
      </c>
      <c r="L65" s="244">
        <v>21</v>
      </c>
      <c r="M65" s="244">
        <f>G65*(1+L65/100)</f>
        <v>0</v>
      </c>
      <c r="N65" s="242">
        <v>1.1E-4</v>
      </c>
      <c r="O65" s="242">
        <f>ROUND(E65*N65,2)</f>
        <v>0</v>
      </c>
      <c r="P65" s="242">
        <v>0</v>
      </c>
      <c r="Q65" s="242">
        <f>ROUND(E65*P65,2)</f>
        <v>0</v>
      </c>
      <c r="R65" s="244" t="s">
        <v>132</v>
      </c>
      <c r="S65" s="244" t="s">
        <v>125</v>
      </c>
      <c r="T65" s="245" t="s">
        <v>126</v>
      </c>
      <c r="U65" s="225">
        <v>0</v>
      </c>
      <c r="V65" s="225">
        <f>ROUND(E65*U65,2)</f>
        <v>0</v>
      </c>
      <c r="W65" s="225"/>
      <c r="X65" s="225" t="s">
        <v>133</v>
      </c>
      <c r="Y65" s="225" t="s">
        <v>128</v>
      </c>
      <c r="Z65" s="215"/>
      <c r="AA65" s="215"/>
      <c r="AB65" s="215"/>
      <c r="AC65" s="215"/>
      <c r="AD65" s="215"/>
      <c r="AE65" s="215"/>
      <c r="AF65" s="215"/>
      <c r="AG65" s="215" t="s">
        <v>134</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2" x14ac:dyDescent="0.2">
      <c r="A66" s="222"/>
      <c r="B66" s="223"/>
      <c r="C66" s="258" t="s">
        <v>220</v>
      </c>
      <c r="D66" s="226"/>
      <c r="E66" s="227">
        <v>10</v>
      </c>
      <c r="F66" s="225"/>
      <c r="G66" s="225"/>
      <c r="H66" s="225"/>
      <c r="I66" s="225"/>
      <c r="J66" s="225"/>
      <c r="K66" s="225"/>
      <c r="L66" s="225"/>
      <c r="M66" s="225"/>
      <c r="N66" s="224"/>
      <c r="O66" s="224"/>
      <c r="P66" s="224"/>
      <c r="Q66" s="224"/>
      <c r="R66" s="225"/>
      <c r="S66" s="225"/>
      <c r="T66" s="225"/>
      <c r="U66" s="225"/>
      <c r="V66" s="225"/>
      <c r="W66" s="225"/>
      <c r="X66" s="225"/>
      <c r="Y66" s="225"/>
      <c r="Z66" s="215"/>
      <c r="AA66" s="215"/>
      <c r="AB66" s="215"/>
      <c r="AC66" s="215"/>
      <c r="AD66" s="215"/>
      <c r="AE66" s="215"/>
      <c r="AF66" s="215"/>
      <c r="AG66" s="215" t="s">
        <v>136</v>
      </c>
      <c r="AH66" s="215">
        <v>5</v>
      </c>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ht="22.5" outlineLevel="1" x14ac:dyDescent="0.2">
      <c r="A67" s="239">
        <v>33</v>
      </c>
      <c r="B67" s="240" t="s">
        <v>221</v>
      </c>
      <c r="C67" s="257" t="s">
        <v>222</v>
      </c>
      <c r="D67" s="241" t="s">
        <v>173</v>
      </c>
      <c r="E67" s="242">
        <v>10</v>
      </c>
      <c r="F67" s="243"/>
      <c r="G67" s="244">
        <f>ROUND(E67*F67,2)</f>
        <v>0</v>
      </c>
      <c r="H67" s="243"/>
      <c r="I67" s="244">
        <f>ROUND(E67*H67,2)</f>
        <v>0</v>
      </c>
      <c r="J67" s="243"/>
      <c r="K67" s="244">
        <f>ROUND(E67*J67,2)</f>
        <v>0</v>
      </c>
      <c r="L67" s="244">
        <v>21</v>
      </c>
      <c r="M67" s="244">
        <f>G67*(1+L67/100)</f>
        <v>0</v>
      </c>
      <c r="N67" s="242">
        <v>1.0000000000000001E-5</v>
      </c>
      <c r="O67" s="242">
        <f>ROUND(E67*N67,2)</f>
        <v>0</v>
      </c>
      <c r="P67" s="242">
        <v>0</v>
      </c>
      <c r="Q67" s="242">
        <f>ROUND(E67*P67,2)</f>
        <v>0</v>
      </c>
      <c r="R67" s="244" t="s">
        <v>132</v>
      </c>
      <c r="S67" s="244" t="s">
        <v>125</v>
      </c>
      <c r="T67" s="245" t="s">
        <v>126</v>
      </c>
      <c r="U67" s="225">
        <v>0</v>
      </c>
      <c r="V67" s="225">
        <f>ROUND(E67*U67,2)</f>
        <v>0</v>
      </c>
      <c r="W67" s="225"/>
      <c r="X67" s="225" t="s">
        <v>133</v>
      </c>
      <c r="Y67" s="225" t="s">
        <v>128</v>
      </c>
      <c r="Z67" s="215"/>
      <c r="AA67" s="215"/>
      <c r="AB67" s="215"/>
      <c r="AC67" s="215"/>
      <c r="AD67" s="215"/>
      <c r="AE67" s="215"/>
      <c r="AF67" s="215"/>
      <c r="AG67" s="215" t="s">
        <v>134</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2" x14ac:dyDescent="0.2">
      <c r="A68" s="222"/>
      <c r="B68" s="223"/>
      <c r="C68" s="258" t="s">
        <v>223</v>
      </c>
      <c r="D68" s="226"/>
      <c r="E68" s="227">
        <v>10</v>
      </c>
      <c r="F68" s="225"/>
      <c r="G68" s="225"/>
      <c r="H68" s="225"/>
      <c r="I68" s="225"/>
      <c r="J68" s="225"/>
      <c r="K68" s="225"/>
      <c r="L68" s="225"/>
      <c r="M68" s="225"/>
      <c r="N68" s="224"/>
      <c r="O68" s="224"/>
      <c r="P68" s="224"/>
      <c r="Q68" s="224"/>
      <c r="R68" s="225"/>
      <c r="S68" s="225"/>
      <c r="T68" s="225"/>
      <c r="U68" s="225"/>
      <c r="V68" s="225"/>
      <c r="W68" s="225"/>
      <c r="X68" s="225"/>
      <c r="Y68" s="225"/>
      <c r="Z68" s="215"/>
      <c r="AA68" s="215"/>
      <c r="AB68" s="215"/>
      <c r="AC68" s="215"/>
      <c r="AD68" s="215"/>
      <c r="AE68" s="215"/>
      <c r="AF68" s="215"/>
      <c r="AG68" s="215" t="s">
        <v>136</v>
      </c>
      <c r="AH68" s="215">
        <v>5</v>
      </c>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ht="33.75" outlineLevel="1" x14ac:dyDescent="0.2">
      <c r="A69" s="239">
        <v>34</v>
      </c>
      <c r="B69" s="240" t="s">
        <v>224</v>
      </c>
      <c r="C69" s="257" t="s">
        <v>225</v>
      </c>
      <c r="D69" s="241" t="s">
        <v>173</v>
      </c>
      <c r="E69" s="242">
        <v>5</v>
      </c>
      <c r="F69" s="243"/>
      <c r="G69" s="244">
        <f>ROUND(E69*F69,2)</f>
        <v>0</v>
      </c>
      <c r="H69" s="243"/>
      <c r="I69" s="244">
        <f>ROUND(E69*H69,2)</f>
        <v>0</v>
      </c>
      <c r="J69" s="243"/>
      <c r="K69" s="244">
        <f>ROUND(E69*J69,2)</f>
        <v>0</v>
      </c>
      <c r="L69" s="244">
        <v>21</v>
      </c>
      <c r="M69" s="244">
        <f>G69*(1+L69/100)</f>
        <v>0</v>
      </c>
      <c r="N69" s="242">
        <v>1.0000000000000001E-5</v>
      </c>
      <c r="O69" s="242">
        <f>ROUND(E69*N69,2)</f>
        <v>0</v>
      </c>
      <c r="P69" s="242">
        <v>0</v>
      </c>
      <c r="Q69" s="242">
        <f>ROUND(E69*P69,2)</f>
        <v>0</v>
      </c>
      <c r="R69" s="244" t="s">
        <v>132</v>
      </c>
      <c r="S69" s="244" t="s">
        <v>125</v>
      </c>
      <c r="T69" s="245" t="s">
        <v>126</v>
      </c>
      <c r="U69" s="225">
        <v>0</v>
      </c>
      <c r="V69" s="225">
        <f>ROUND(E69*U69,2)</f>
        <v>0</v>
      </c>
      <c r="W69" s="225"/>
      <c r="X69" s="225" t="s">
        <v>133</v>
      </c>
      <c r="Y69" s="225" t="s">
        <v>128</v>
      </c>
      <c r="Z69" s="215"/>
      <c r="AA69" s="215"/>
      <c r="AB69" s="215"/>
      <c r="AC69" s="215"/>
      <c r="AD69" s="215"/>
      <c r="AE69" s="215"/>
      <c r="AF69" s="215"/>
      <c r="AG69" s="215" t="s">
        <v>134</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2" x14ac:dyDescent="0.2">
      <c r="A70" s="222"/>
      <c r="B70" s="223"/>
      <c r="C70" s="258" t="s">
        <v>226</v>
      </c>
      <c r="D70" s="226"/>
      <c r="E70" s="227">
        <v>5</v>
      </c>
      <c r="F70" s="225"/>
      <c r="G70" s="225"/>
      <c r="H70" s="225"/>
      <c r="I70" s="225"/>
      <c r="J70" s="225"/>
      <c r="K70" s="225"/>
      <c r="L70" s="225"/>
      <c r="M70" s="225"/>
      <c r="N70" s="224"/>
      <c r="O70" s="224"/>
      <c r="P70" s="224"/>
      <c r="Q70" s="224"/>
      <c r="R70" s="225"/>
      <c r="S70" s="225"/>
      <c r="T70" s="225"/>
      <c r="U70" s="225"/>
      <c r="V70" s="225"/>
      <c r="W70" s="225"/>
      <c r="X70" s="225"/>
      <c r="Y70" s="225"/>
      <c r="Z70" s="215"/>
      <c r="AA70" s="215"/>
      <c r="AB70" s="215"/>
      <c r="AC70" s="215"/>
      <c r="AD70" s="215"/>
      <c r="AE70" s="215"/>
      <c r="AF70" s="215"/>
      <c r="AG70" s="215" t="s">
        <v>136</v>
      </c>
      <c r="AH70" s="215">
        <v>5</v>
      </c>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x14ac:dyDescent="0.2">
      <c r="A71" s="239">
        <v>35</v>
      </c>
      <c r="B71" s="240" t="s">
        <v>227</v>
      </c>
      <c r="C71" s="257" t="s">
        <v>228</v>
      </c>
      <c r="D71" s="241" t="s">
        <v>173</v>
      </c>
      <c r="E71" s="242">
        <v>10</v>
      </c>
      <c r="F71" s="243"/>
      <c r="G71" s="244">
        <f>ROUND(E71*F71,2)</f>
        <v>0</v>
      </c>
      <c r="H71" s="243"/>
      <c r="I71" s="244">
        <f>ROUND(E71*H71,2)</f>
        <v>0</v>
      </c>
      <c r="J71" s="243"/>
      <c r="K71" s="244">
        <f>ROUND(E71*J71,2)</f>
        <v>0</v>
      </c>
      <c r="L71" s="244">
        <v>21</v>
      </c>
      <c r="M71" s="244">
        <f>G71*(1+L71/100)</f>
        <v>0</v>
      </c>
      <c r="N71" s="242">
        <v>0</v>
      </c>
      <c r="O71" s="242">
        <f>ROUND(E71*N71,2)</f>
        <v>0</v>
      </c>
      <c r="P71" s="242">
        <v>0</v>
      </c>
      <c r="Q71" s="242">
        <f>ROUND(E71*P71,2)</f>
        <v>0</v>
      </c>
      <c r="R71" s="244" t="s">
        <v>132</v>
      </c>
      <c r="S71" s="244" t="s">
        <v>125</v>
      </c>
      <c r="T71" s="245" t="s">
        <v>126</v>
      </c>
      <c r="U71" s="225">
        <v>0</v>
      </c>
      <c r="V71" s="225">
        <f>ROUND(E71*U71,2)</f>
        <v>0</v>
      </c>
      <c r="W71" s="225"/>
      <c r="X71" s="225" t="s">
        <v>133</v>
      </c>
      <c r="Y71" s="225" t="s">
        <v>128</v>
      </c>
      <c r="Z71" s="215"/>
      <c r="AA71" s="215"/>
      <c r="AB71" s="215"/>
      <c r="AC71" s="215"/>
      <c r="AD71" s="215"/>
      <c r="AE71" s="215"/>
      <c r="AF71" s="215"/>
      <c r="AG71" s="215" t="s">
        <v>134</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2" x14ac:dyDescent="0.2">
      <c r="A72" s="222"/>
      <c r="B72" s="223"/>
      <c r="C72" s="258" t="s">
        <v>223</v>
      </c>
      <c r="D72" s="226"/>
      <c r="E72" s="227">
        <v>10</v>
      </c>
      <c r="F72" s="225"/>
      <c r="G72" s="225"/>
      <c r="H72" s="225"/>
      <c r="I72" s="225"/>
      <c r="J72" s="225"/>
      <c r="K72" s="225"/>
      <c r="L72" s="225"/>
      <c r="M72" s="225"/>
      <c r="N72" s="224"/>
      <c r="O72" s="224"/>
      <c r="P72" s="224"/>
      <c r="Q72" s="224"/>
      <c r="R72" s="225"/>
      <c r="S72" s="225"/>
      <c r="T72" s="225"/>
      <c r="U72" s="225"/>
      <c r="V72" s="225"/>
      <c r="W72" s="225"/>
      <c r="X72" s="225"/>
      <c r="Y72" s="225"/>
      <c r="Z72" s="215"/>
      <c r="AA72" s="215"/>
      <c r="AB72" s="215"/>
      <c r="AC72" s="215"/>
      <c r="AD72" s="215"/>
      <c r="AE72" s="215"/>
      <c r="AF72" s="215"/>
      <c r="AG72" s="215" t="s">
        <v>136</v>
      </c>
      <c r="AH72" s="215">
        <v>5</v>
      </c>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ht="22.5" outlineLevel="1" x14ac:dyDescent="0.2">
      <c r="A73" s="246">
        <v>36</v>
      </c>
      <c r="B73" s="247" t="s">
        <v>229</v>
      </c>
      <c r="C73" s="256" t="s">
        <v>230</v>
      </c>
      <c r="D73" s="248" t="s">
        <v>124</v>
      </c>
      <c r="E73" s="249">
        <v>15</v>
      </c>
      <c r="F73" s="250"/>
      <c r="G73" s="251">
        <f>ROUND(E73*F73,2)</f>
        <v>0</v>
      </c>
      <c r="H73" s="250"/>
      <c r="I73" s="251">
        <f>ROUND(E73*H73,2)</f>
        <v>0</v>
      </c>
      <c r="J73" s="250"/>
      <c r="K73" s="251">
        <f>ROUND(E73*J73,2)</f>
        <v>0</v>
      </c>
      <c r="L73" s="251">
        <v>21</v>
      </c>
      <c r="M73" s="251">
        <f>G73*(1+L73/100)</f>
        <v>0</v>
      </c>
      <c r="N73" s="249">
        <v>0</v>
      </c>
      <c r="O73" s="249">
        <f>ROUND(E73*N73,2)</f>
        <v>0</v>
      </c>
      <c r="P73" s="249">
        <v>0</v>
      </c>
      <c r="Q73" s="249">
        <f>ROUND(E73*P73,2)</f>
        <v>0</v>
      </c>
      <c r="R73" s="251" t="s">
        <v>84</v>
      </c>
      <c r="S73" s="251" t="s">
        <v>125</v>
      </c>
      <c r="T73" s="252" t="s">
        <v>126</v>
      </c>
      <c r="U73" s="225">
        <v>8.6999999999999994E-2</v>
      </c>
      <c r="V73" s="225">
        <f>ROUND(E73*U73,2)</f>
        <v>1.31</v>
      </c>
      <c r="W73" s="225"/>
      <c r="X73" s="225" t="s">
        <v>127</v>
      </c>
      <c r="Y73" s="225" t="s">
        <v>128</v>
      </c>
      <c r="Z73" s="215"/>
      <c r="AA73" s="215"/>
      <c r="AB73" s="215"/>
      <c r="AC73" s="215"/>
      <c r="AD73" s="215"/>
      <c r="AE73" s="215"/>
      <c r="AF73" s="215"/>
      <c r="AG73" s="215" t="s">
        <v>129</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ht="56.25" outlineLevel="1" x14ac:dyDescent="0.2">
      <c r="A74" s="239">
        <v>37</v>
      </c>
      <c r="B74" s="240" t="s">
        <v>231</v>
      </c>
      <c r="C74" s="257" t="s">
        <v>232</v>
      </c>
      <c r="D74" s="241" t="s">
        <v>124</v>
      </c>
      <c r="E74" s="242">
        <v>15</v>
      </c>
      <c r="F74" s="243"/>
      <c r="G74" s="244">
        <f>ROUND(E74*F74,2)</f>
        <v>0</v>
      </c>
      <c r="H74" s="243"/>
      <c r="I74" s="244">
        <f>ROUND(E74*H74,2)</f>
        <v>0</v>
      </c>
      <c r="J74" s="243"/>
      <c r="K74" s="244">
        <f>ROUND(E74*J74,2)</f>
        <v>0</v>
      </c>
      <c r="L74" s="244">
        <v>21</v>
      </c>
      <c r="M74" s="244">
        <f>G74*(1+L74/100)</f>
        <v>0</v>
      </c>
      <c r="N74" s="242">
        <v>1.8000000000000001E-4</v>
      </c>
      <c r="O74" s="242">
        <f>ROUND(E74*N74,2)</f>
        <v>0</v>
      </c>
      <c r="P74" s="242">
        <v>0</v>
      </c>
      <c r="Q74" s="242">
        <f>ROUND(E74*P74,2)</f>
        <v>0</v>
      </c>
      <c r="R74" s="244" t="s">
        <v>132</v>
      </c>
      <c r="S74" s="244" t="s">
        <v>125</v>
      </c>
      <c r="T74" s="245" t="s">
        <v>126</v>
      </c>
      <c r="U74" s="225">
        <v>0</v>
      </c>
      <c r="V74" s="225">
        <f>ROUND(E74*U74,2)</f>
        <v>0</v>
      </c>
      <c r="W74" s="225"/>
      <c r="X74" s="225" t="s">
        <v>133</v>
      </c>
      <c r="Y74" s="225" t="s">
        <v>128</v>
      </c>
      <c r="Z74" s="215"/>
      <c r="AA74" s="215"/>
      <c r="AB74" s="215"/>
      <c r="AC74" s="215"/>
      <c r="AD74" s="215"/>
      <c r="AE74" s="215"/>
      <c r="AF74" s="215"/>
      <c r="AG74" s="215" t="s">
        <v>134</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2" x14ac:dyDescent="0.2">
      <c r="A75" s="222"/>
      <c r="B75" s="223"/>
      <c r="C75" s="258" t="s">
        <v>233</v>
      </c>
      <c r="D75" s="226"/>
      <c r="E75" s="227">
        <v>15</v>
      </c>
      <c r="F75" s="225"/>
      <c r="G75" s="225"/>
      <c r="H75" s="225"/>
      <c r="I75" s="225"/>
      <c r="J75" s="225"/>
      <c r="K75" s="225"/>
      <c r="L75" s="225"/>
      <c r="M75" s="225"/>
      <c r="N75" s="224"/>
      <c r="O75" s="224"/>
      <c r="P75" s="224"/>
      <c r="Q75" s="224"/>
      <c r="R75" s="225"/>
      <c r="S75" s="225"/>
      <c r="T75" s="225"/>
      <c r="U75" s="225"/>
      <c r="V75" s="225"/>
      <c r="W75" s="225"/>
      <c r="X75" s="225"/>
      <c r="Y75" s="225"/>
      <c r="Z75" s="215"/>
      <c r="AA75" s="215"/>
      <c r="AB75" s="215"/>
      <c r="AC75" s="215"/>
      <c r="AD75" s="215"/>
      <c r="AE75" s="215"/>
      <c r="AF75" s="215"/>
      <c r="AG75" s="215" t="s">
        <v>136</v>
      </c>
      <c r="AH75" s="215">
        <v>5</v>
      </c>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ht="22.5" outlineLevel="1" x14ac:dyDescent="0.2">
      <c r="A76" s="239">
        <v>38</v>
      </c>
      <c r="B76" s="240" t="s">
        <v>234</v>
      </c>
      <c r="C76" s="257" t="s">
        <v>235</v>
      </c>
      <c r="D76" s="241" t="s">
        <v>173</v>
      </c>
      <c r="E76" s="242">
        <v>15</v>
      </c>
      <c r="F76" s="243"/>
      <c r="G76" s="244">
        <f>ROUND(E76*F76,2)</f>
        <v>0</v>
      </c>
      <c r="H76" s="243"/>
      <c r="I76" s="244">
        <f>ROUND(E76*H76,2)</f>
        <v>0</v>
      </c>
      <c r="J76" s="243"/>
      <c r="K76" s="244">
        <f>ROUND(E76*J76,2)</f>
        <v>0</v>
      </c>
      <c r="L76" s="244">
        <v>21</v>
      </c>
      <c r="M76" s="244">
        <f>G76*(1+L76/100)</f>
        <v>0</v>
      </c>
      <c r="N76" s="242">
        <v>1.0000000000000001E-5</v>
      </c>
      <c r="O76" s="242">
        <f>ROUND(E76*N76,2)</f>
        <v>0</v>
      </c>
      <c r="P76" s="242">
        <v>0</v>
      </c>
      <c r="Q76" s="242">
        <f>ROUND(E76*P76,2)</f>
        <v>0</v>
      </c>
      <c r="R76" s="244" t="s">
        <v>132</v>
      </c>
      <c r="S76" s="244" t="s">
        <v>125</v>
      </c>
      <c r="T76" s="245" t="s">
        <v>126</v>
      </c>
      <c r="U76" s="225">
        <v>0</v>
      </c>
      <c r="V76" s="225">
        <f>ROUND(E76*U76,2)</f>
        <v>0</v>
      </c>
      <c r="W76" s="225"/>
      <c r="X76" s="225" t="s">
        <v>133</v>
      </c>
      <c r="Y76" s="225" t="s">
        <v>128</v>
      </c>
      <c r="Z76" s="215"/>
      <c r="AA76" s="215"/>
      <c r="AB76" s="215"/>
      <c r="AC76" s="215"/>
      <c r="AD76" s="215"/>
      <c r="AE76" s="215"/>
      <c r="AF76" s="215"/>
      <c r="AG76" s="215" t="s">
        <v>134</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2" x14ac:dyDescent="0.2">
      <c r="A77" s="222"/>
      <c r="B77" s="223"/>
      <c r="C77" s="258" t="s">
        <v>236</v>
      </c>
      <c r="D77" s="226"/>
      <c r="E77" s="227">
        <v>15</v>
      </c>
      <c r="F77" s="225"/>
      <c r="G77" s="225"/>
      <c r="H77" s="225"/>
      <c r="I77" s="225"/>
      <c r="J77" s="225"/>
      <c r="K77" s="225"/>
      <c r="L77" s="225"/>
      <c r="M77" s="225"/>
      <c r="N77" s="224"/>
      <c r="O77" s="224"/>
      <c r="P77" s="224"/>
      <c r="Q77" s="224"/>
      <c r="R77" s="225"/>
      <c r="S77" s="225"/>
      <c r="T77" s="225"/>
      <c r="U77" s="225"/>
      <c r="V77" s="225"/>
      <c r="W77" s="225"/>
      <c r="X77" s="225"/>
      <c r="Y77" s="225"/>
      <c r="Z77" s="215"/>
      <c r="AA77" s="215"/>
      <c r="AB77" s="215"/>
      <c r="AC77" s="215"/>
      <c r="AD77" s="215"/>
      <c r="AE77" s="215"/>
      <c r="AF77" s="215"/>
      <c r="AG77" s="215" t="s">
        <v>136</v>
      </c>
      <c r="AH77" s="215">
        <v>5</v>
      </c>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ht="33.75" outlineLevel="1" x14ac:dyDescent="0.2">
      <c r="A78" s="239">
        <v>39</v>
      </c>
      <c r="B78" s="240" t="s">
        <v>237</v>
      </c>
      <c r="C78" s="257" t="s">
        <v>238</v>
      </c>
      <c r="D78" s="241" t="s">
        <v>173</v>
      </c>
      <c r="E78" s="242">
        <v>7.5</v>
      </c>
      <c r="F78" s="243"/>
      <c r="G78" s="244">
        <f>ROUND(E78*F78,2)</f>
        <v>0</v>
      </c>
      <c r="H78" s="243"/>
      <c r="I78" s="244">
        <f>ROUND(E78*H78,2)</f>
        <v>0</v>
      </c>
      <c r="J78" s="243"/>
      <c r="K78" s="244">
        <f>ROUND(E78*J78,2)</f>
        <v>0</v>
      </c>
      <c r="L78" s="244">
        <v>21</v>
      </c>
      <c r="M78" s="244">
        <f>G78*(1+L78/100)</f>
        <v>0</v>
      </c>
      <c r="N78" s="242">
        <v>3.0000000000000001E-5</v>
      </c>
      <c r="O78" s="242">
        <f>ROUND(E78*N78,2)</f>
        <v>0</v>
      </c>
      <c r="P78" s="242">
        <v>0</v>
      </c>
      <c r="Q78" s="242">
        <f>ROUND(E78*P78,2)</f>
        <v>0</v>
      </c>
      <c r="R78" s="244" t="s">
        <v>132</v>
      </c>
      <c r="S78" s="244" t="s">
        <v>125</v>
      </c>
      <c r="T78" s="245" t="s">
        <v>126</v>
      </c>
      <c r="U78" s="225">
        <v>0</v>
      </c>
      <c r="V78" s="225">
        <f>ROUND(E78*U78,2)</f>
        <v>0</v>
      </c>
      <c r="W78" s="225"/>
      <c r="X78" s="225" t="s">
        <v>133</v>
      </c>
      <c r="Y78" s="225" t="s">
        <v>128</v>
      </c>
      <c r="Z78" s="215"/>
      <c r="AA78" s="215"/>
      <c r="AB78" s="215"/>
      <c r="AC78" s="215"/>
      <c r="AD78" s="215"/>
      <c r="AE78" s="215"/>
      <c r="AF78" s="215"/>
      <c r="AG78" s="215" t="s">
        <v>134</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2" x14ac:dyDescent="0.2">
      <c r="A79" s="222"/>
      <c r="B79" s="223"/>
      <c r="C79" s="258" t="s">
        <v>239</v>
      </c>
      <c r="D79" s="226"/>
      <c r="E79" s="227">
        <v>7.5</v>
      </c>
      <c r="F79" s="225"/>
      <c r="G79" s="225"/>
      <c r="H79" s="225"/>
      <c r="I79" s="225"/>
      <c r="J79" s="225"/>
      <c r="K79" s="225"/>
      <c r="L79" s="225"/>
      <c r="M79" s="225"/>
      <c r="N79" s="224"/>
      <c r="O79" s="224"/>
      <c r="P79" s="224"/>
      <c r="Q79" s="224"/>
      <c r="R79" s="225"/>
      <c r="S79" s="225"/>
      <c r="T79" s="225"/>
      <c r="U79" s="225"/>
      <c r="V79" s="225"/>
      <c r="W79" s="225"/>
      <c r="X79" s="225"/>
      <c r="Y79" s="225"/>
      <c r="Z79" s="215"/>
      <c r="AA79" s="215"/>
      <c r="AB79" s="215"/>
      <c r="AC79" s="215"/>
      <c r="AD79" s="215"/>
      <c r="AE79" s="215"/>
      <c r="AF79" s="215"/>
      <c r="AG79" s="215" t="s">
        <v>136</v>
      </c>
      <c r="AH79" s="215">
        <v>5</v>
      </c>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x14ac:dyDescent="0.2">
      <c r="A80" s="239">
        <v>40</v>
      </c>
      <c r="B80" s="240" t="s">
        <v>240</v>
      </c>
      <c r="C80" s="257" t="s">
        <v>228</v>
      </c>
      <c r="D80" s="241" t="s">
        <v>173</v>
      </c>
      <c r="E80" s="242">
        <v>15</v>
      </c>
      <c r="F80" s="243"/>
      <c r="G80" s="244">
        <f>ROUND(E80*F80,2)</f>
        <v>0</v>
      </c>
      <c r="H80" s="243"/>
      <c r="I80" s="244">
        <f>ROUND(E80*H80,2)</f>
        <v>0</v>
      </c>
      <c r="J80" s="243"/>
      <c r="K80" s="244">
        <f>ROUND(E80*J80,2)</f>
        <v>0</v>
      </c>
      <c r="L80" s="244">
        <v>21</v>
      </c>
      <c r="M80" s="244">
        <f>G80*(1+L80/100)</f>
        <v>0</v>
      </c>
      <c r="N80" s="242">
        <v>0</v>
      </c>
      <c r="O80" s="242">
        <f>ROUND(E80*N80,2)</f>
        <v>0</v>
      </c>
      <c r="P80" s="242">
        <v>0</v>
      </c>
      <c r="Q80" s="242">
        <f>ROUND(E80*P80,2)</f>
        <v>0</v>
      </c>
      <c r="R80" s="244" t="s">
        <v>132</v>
      </c>
      <c r="S80" s="244" t="s">
        <v>125</v>
      </c>
      <c r="T80" s="245" t="s">
        <v>126</v>
      </c>
      <c r="U80" s="225">
        <v>0</v>
      </c>
      <c r="V80" s="225">
        <f>ROUND(E80*U80,2)</f>
        <v>0</v>
      </c>
      <c r="W80" s="225"/>
      <c r="X80" s="225" t="s">
        <v>133</v>
      </c>
      <c r="Y80" s="225" t="s">
        <v>128</v>
      </c>
      <c r="Z80" s="215"/>
      <c r="AA80" s="215"/>
      <c r="AB80" s="215"/>
      <c r="AC80" s="215"/>
      <c r="AD80" s="215"/>
      <c r="AE80" s="215"/>
      <c r="AF80" s="215"/>
      <c r="AG80" s="215" t="s">
        <v>134</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2" x14ac:dyDescent="0.2">
      <c r="A81" s="222"/>
      <c r="B81" s="223"/>
      <c r="C81" s="258" t="s">
        <v>236</v>
      </c>
      <c r="D81" s="226"/>
      <c r="E81" s="227">
        <v>15</v>
      </c>
      <c r="F81" s="225"/>
      <c r="G81" s="225"/>
      <c r="H81" s="225"/>
      <c r="I81" s="225"/>
      <c r="J81" s="225"/>
      <c r="K81" s="225"/>
      <c r="L81" s="225"/>
      <c r="M81" s="225"/>
      <c r="N81" s="224"/>
      <c r="O81" s="224"/>
      <c r="P81" s="224"/>
      <c r="Q81" s="224"/>
      <c r="R81" s="225"/>
      <c r="S81" s="225"/>
      <c r="T81" s="225"/>
      <c r="U81" s="225"/>
      <c r="V81" s="225"/>
      <c r="W81" s="225"/>
      <c r="X81" s="225"/>
      <c r="Y81" s="225"/>
      <c r="Z81" s="215"/>
      <c r="AA81" s="215"/>
      <c r="AB81" s="215"/>
      <c r="AC81" s="215"/>
      <c r="AD81" s="215"/>
      <c r="AE81" s="215"/>
      <c r="AF81" s="215"/>
      <c r="AG81" s="215" t="s">
        <v>136</v>
      </c>
      <c r="AH81" s="215">
        <v>5</v>
      </c>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ht="22.5" outlineLevel="1" x14ac:dyDescent="0.2">
      <c r="A82" s="246">
        <v>41</v>
      </c>
      <c r="B82" s="247" t="s">
        <v>241</v>
      </c>
      <c r="C82" s="256" t="s">
        <v>242</v>
      </c>
      <c r="D82" s="248" t="s">
        <v>124</v>
      </c>
      <c r="E82" s="249">
        <v>15</v>
      </c>
      <c r="F82" s="250"/>
      <c r="G82" s="251">
        <f>ROUND(E82*F82,2)</f>
        <v>0</v>
      </c>
      <c r="H82" s="250"/>
      <c r="I82" s="251">
        <f>ROUND(E82*H82,2)</f>
        <v>0</v>
      </c>
      <c r="J82" s="250"/>
      <c r="K82" s="251">
        <f>ROUND(E82*J82,2)</f>
        <v>0</v>
      </c>
      <c r="L82" s="251">
        <v>21</v>
      </c>
      <c r="M82" s="251">
        <f>G82*(1+L82/100)</f>
        <v>0</v>
      </c>
      <c r="N82" s="249">
        <v>0</v>
      </c>
      <c r="O82" s="249">
        <f>ROUND(E82*N82,2)</f>
        <v>0</v>
      </c>
      <c r="P82" s="249">
        <v>0</v>
      </c>
      <c r="Q82" s="249">
        <f>ROUND(E82*P82,2)</f>
        <v>0</v>
      </c>
      <c r="R82" s="251" t="s">
        <v>84</v>
      </c>
      <c r="S82" s="251" t="s">
        <v>125</v>
      </c>
      <c r="T82" s="252" t="s">
        <v>126</v>
      </c>
      <c r="U82" s="225">
        <v>8.5470000000000004E-2</v>
      </c>
      <c r="V82" s="225">
        <f>ROUND(E82*U82,2)</f>
        <v>1.28</v>
      </c>
      <c r="W82" s="225"/>
      <c r="X82" s="225" t="s">
        <v>127</v>
      </c>
      <c r="Y82" s="225" t="s">
        <v>128</v>
      </c>
      <c r="Z82" s="215"/>
      <c r="AA82" s="215"/>
      <c r="AB82" s="215"/>
      <c r="AC82" s="215"/>
      <c r="AD82" s="215"/>
      <c r="AE82" s="215"/>
      <c r="AF82" s="215"/>
      <c r="AG82" s="215" t="s">
        <v>129</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ht="45" outlineLevel="1" x14ac:dyDescent="0.2">
      <c r="A83" s="239">
        <v>42</v>
      </c>
      <c r="B83" s="240" t="s">
        <v>243</v>
      </c>
      <c r="C83" s="257" t="s">
        <v>244</v>
      </c>
      <c r="D83" s="241" t="s">
        <v>124</v>
      </c>
      <c r="E83" s="242">
        <v>15</v>
      </c>
      <c r="F83" s="243"/>
      <c r="G83" s="244">
        <f>ROUND(E83*F83,2)</f>
        <v>0</v>
      </c>
      <c r="H83" s="243"/>
      <c r="I83" s="244">
        <f>ROUND(E83*H83,2)</f>
        <v>0</v>
      </c>
      <c r="J83" s="243"/>
      <c r="K83" s="244">
        <f>ROUND(E83*J83,2)</f>
        <v>0</v>
      </c>
      <c r="L83" s="244">
        <v>21</v>
      </c>
      <c r="M83" s="244">
        <f>G83*(1+L83/100)</f>
        <v>0</v>
      </c>
      <c r="N83" s="242">
        <v>6.0000000000000002E-5</v>
      </c>
      <c r="O83" s="242">
        <f>ROUND(E83*N83,2)</f>
        <v>0</v>
      </c>
      <c r="P83" s="242">
        <v>0</v>
      </c>
      <c r="Q83" s="242">
        <f>ROUND(E83*P83,2)</f>
        <v>0</v>
      </c>
      <c r="R83" s="244" t="s">
        <v>132</v>
      </c>
      <c r="S83" s="244" t="s">
        <v>125</v>
      </c>
      <c r="T83" s="245" t="s">
        <v>126</v>
      </c>
      <c r="U83" s="225">
        <v>0</v>
      </c>
      <c r="V83" s="225">
        <f>ROUND(E83*U83,2)</f>
        <v>0</v>
      </c>
      <c r="W83" s="225"/>
      <c r="X83" s="225" t="s">
        <v>133</v>
      </c>
      <c r="Y83" s="225" t="s">
        <v>128</v>
      </c>
      <c r="Z83" s="215"/>
      <c r="AA83" s="215"/>
      <c r="AB83" s="215"/>
      <c r="AC83" s="215"/>
      <c r="AD83" s="215"/>
      <c r="AE83" s="215"/>
      <c r="AF83" s="215"/>
      <c r="AG83" s="215" t="s">
        <v>134</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2" x14ac:dyDescent="0.2">
      <c r="A84" s="222"/>
      <c r="B84" s="223"/>
      <c r="C84" s="258" t="s">
        <v>245</v>
      </c>
      <c r="D84" s="226"/>
      <c r="E84" s="227">
        <v>15</v>
      </c>
      <c r="F84" s="225"/>
      <c r="G84" s="225"/>
      <c r="H84" s="225"/>
      <c r="I84" s="225"/>
      <c r="J84" s="225"/>
      <c r="K84" s="225"/>
      <c r="L84" s="225"/>
      <c r="M84" s="225"/>
      <c r="N84" s="224"/>
      <c r="O84" s="224"/>
      <c r="P84" s="224"/>
      <c r="Q84" s="224"/>
      <c r="R84" s="225"/>
      <c r="S84" s="225"/>
      <c r="T84" s="225"/>
      <c r="U84" s="225"/>
      <c r="V84" s="225"/>
      <c r="W84" s="225"/>
      <c r="X84" s="225"/>
      <c r="Y84" s="225"/>
      <c r="Z84" s="215"/>
      <c r="AA84" s="215"/>
      <c r="AB84" s="215"/>
      <c r="AC84" s="215"/>
      <c r="AD84" s="215"/>
      <c r="AE84" s="215"/>
      <c r="AF84" s="215"/>
      <c r="AG84" s="215" t="s">
        <v>136</v>
      </c>
      <c r="AH84" s="215">
        <v>5</v>
      </c>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ht="22.5" outlineLevel="1" x14ac:dyDescent="0.2">
      <c r="A85" s="239">
        <v>43</v>
      </c>
      <c r="B85" s="240" t="s">
        <v>246</v>
      </c>
      <c r="C85" s="257" t="s">
        <v>247</v>
      </c>
      <c r="D85" s="241" t="s">
        <v>173</v>
      </c>
      <c r="E85" s="242">
        <v>15</v>
      </c>
      <c r="F85" s="243"/>
      <c r="G85" s="244">
        <f>ROUND(E85*F85,2)</f>
        <v>0</v>
      </c>
      <c r="H85" s="243"/>
      <c r="I85" s="244">
        <f>ROUND(E85*H85,2)</f>
        <v>0</v>
      </c>
      <c r="J85" s="243"/>
      <c r="K85" s="244">
        <f>ROUND(E85*J85,2)</f>
        <v>0</v>
      </c>
      <c r="L85" s="244">
        <v>21</v>
      </c>
      <c r="M85" s="244">
        <f>G85*(1+L85/100)</f>
        <v>0</v>
      </c>
      <c r="N85" s="242">
        <v>4.0000000000000003E-5</v>
      </c>
      <c r="O85" s="242">
        <f>ROUND(E85*N85,2)</f>
        <v>0</v>
      </c>
      <c r="P85" s="242">
        <v>0</v>
      </c>
      <c r="Q85" s="242">
        <f>ROUND(E85*P85,2)</f>
        <v>0</v>
      </c>
      <c r="R85" s="244" t="s">
        <v>132</v>
      </c>
      <c r="S85" s="244" t="s">
        <v>125</v>
      </c>
      <c r="T85" s="245" t="s">
        <v>126</v>
      </c>
      <c r="U85" s="225">
        <v>0</v>
      </c>
      <c r="V85" s="225">
        <f>ROUND(E85*U85,2)</f>
        <v>0</v>
      </c>
      <c r="W85" s="225"/>
      <c r="X85" s="225" t="s">
        <v>133</v>
      </c>
      <c r="Y85" s="225" t="s">
        <v>128</v>
      </c>
      <c r="Z85" s="215"/>
      <c r="AA85" s="215"/>
      <c r="AB85" s="215"/>
      <c r="AC85" s="215"/>
      <c r="AD85" s="215"/>
      <c r="AE85" s="215"/>
      <c r="AF85" s="215"/>
      <c r="AG85" s="215" t="s">
        <v>134</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2" x14ac:dyDescent="0.2">
      <c r="A86" s="222"/>
      <c r="B86" s="223"/>
      <c r="C86" s="258" t="s">
        <v>248</v>
      </c>
      <c r="D86" s="226"/>
      <c r="E86" s="227">
        <v>15</v>
      </c>
      <c r="F86" s="225"/>
      <c r="G86" s="225"/>
      <c r="H86" s="225"/>
      <c r="I86" s="225"/>
      <c r="J86" s="225"/>
      <c r="K86" s="225"/>
      <c r="L86" s="225"/>
      <c r="M86" s="225"/>
      <c r="N86" s="224"/>
      <c r="O86" s="224"/>
      <c r="P86" s="224"/>
      <c r="Q86" s="224"/>
      <c r="R86" s="225"/>
      <c r="S86" s="225"/>
      <c r="T86" s="225"/>
      <c r="U86" s="225"/>
      <c r="V86" s="225"/>
      <c r="W86" s="225"/>
      <c r="X86" s="225"/>
      <c r="Y86" s="225"/>
      <c r="Z86" s="215"/>
      <c r="AA86" s="215"/>
      <c r="AB86" s="215"/>
      <c r="AC86" s="215"/>
      <c r="AD86" s="215"/>
      <c r="AE86" s="215"/>
      <c r="AF86" s="215"/>
      <c r="AG86" s="215" t="s">
        <v>136</v>
      </c>
      <c r="AH86" s="215">
        <v>5</v>
      </c>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1" x14ac:dyDescent="0.2">
      <c r="A87" s="239">
        <v>44</v>
      </c>
      <c r="B87" s="240" t="s">
        <v>240</v>
      </c>
      <c r="C87" s="257" t="s">
        <v>228</v>
      </c>
      <c r="D87" s="241" t="s">
        <v>173</v>
      </c>
      <c r="E87" s="242">
        <v>15</v>
      </c>
      <c r="F87" s="243"/>
      <c r="G87" s="244">
        <f>ROUND(E87*F87,2)</f>
        <v>0</v>
      </c>
      <c r="H87" s="243"/>
      <c r="I87" s="244">
        <f>ROUND(E87*H87,2)</f>
        <v>0</v>
      </c>
      <c r="J87" s="243"/>
      <c r="K87" s="244">
        <f>ROUND(E87*J87,2)</f>
        <v>0</v>
      </c>
      <c r="L87" s="244">
        <v>21</v>
      </c>
      <c r="M87" s="244">
        <f>G87*(1+L87/100)</f>
        <v>0</v>
      </c>
      <c r="N87" s="242">
        <v>0</v>
      </c>
      <c r="O87" s="242">
        <f>ROUND(E87*N87,2)</f>
        <v>0</v>
      </c>
      <c r="P87" s="242">
        <v>0</v>
      </c>
      <c r="Q87" s="242">
        <f>ROUND(E87*P87,2)</f>
        <v>0</v>
      </c>
      <c r="R87" s="244" t="s">
        <v>132</v>
      </c>
      <c r="S87" s="244" t="s">
        <v>125</v>
      </c>
      <c r="T87" s="245" t="s">
        <v>126</v>
      </c>
      <c r="U87" s="225">
        <v>0</v>
      </c>
      <c r="V87" s="225">
        <f>ROUND(E87*U87,2)</f>
        <v>0</v>
      </c>
      <c r="W87" s="225"/>
      <c r="X87" s="225" t="s">
        <v>133</v>
      </c>
      <c r="Y87" s="225" t="s">
        <v>128</v>
      </c>
      <c r="Z87" s="215"/>
      <c r="AA87" s="215"/>
      <c r="AB87" s="215"/>
      <c r="AC87" s="215"/>
      <c r="AD87" s="215"/>
      <c r="AE87" s="215"/>
      <c r="AF87" s="215"/>
      <c r="AG87" s="215" t="s">
        <v>134</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2" x14ac:dyDescent="0.2">
      <c r="A88" s="222"/>
      <c r="B88" s="223"/>
      <c r="C88" s="258" t="s">
        <v>248</v>
      </c>
      <c r="D88" s="226"/>
      <c r="E88" s="227">
        <v>15</v>
      </c>
      <c r="F88" s="225"/>
      <c r="G88" s="225"/>
      <c r="H88" s="225"/>
      <c r="I88" s="225"/>
      <c r="J88" s="225"/>
      <c r="K88" s="225"/>
      <c r="L88" s="225"/>
      <c r="M88" s="225"/>
      <c r="N88" s="224"/>
      <c r="O88" s="224"/>
      <c r="P88" s="224"/>
      <c r="Q88" s="224"/>
      <c r="R88" s="225"/>
      <c r="S88" s="225"/>
      <c r="T88" s="225"/>
      <c r="U88" s="225"/>
      <c r="V88" s="225"/>
      <c r="W88" s="225"/>
      <c r="X88" s="225"/>
      <c r="Y88" s="225"/>
      <c r="Z88" s="215"/>
      <c r="AA88" s="215"/>
      <c r="AB88" s="215"/>
      <c r="AC88" s="215"/>
      <c r="AD88" s="215"/>
      <c r="AE88" s="215"/>
      <c r="AF88" s="215"/>
      <c r="AG88" s="215" t="s">
        <v>136</v>
      </c>
      <c r="AH88" s="215">
        <v>5</v>
      </c>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ht="22.5" outlineLevel="1" x14ac:dyDescent="0.2">
      <c r="A89" s="246">
        <v>45</v>
      </c>
      <c r="B89" s="247" t="s">
        <v>249</v>
      </c>
      <c r="C89" s="256" t="s">
        <v>250</v>
      </c>
      <c r="D89" s="248" t="s">
        <v>124</v>
      </c>
      <c r="E89" s="249">
        <v>8</v>
      </c>
      <c r="F89" s="250"/>
      <c r="G89" s="251">
        <f>ROUND(E89*F89,2)</f>
        <v>0</v>
      </c>
      <c r="H89" s="250"/>
      <c r="I89" s="251">
        <f>ROUND(E89*H89,2)</f>
        <v>0</v>
      </c>
      <c r="J89" s="250"/>
      <c r="K89" s="251">
        <f>ROUND(E89*J89,2)</f>
        <v>0</v>
      </c>
      <c r="L89" s="251">
        <v>21</v>
      </c>
      <c r="M89" s="251">
        <f>G89*(1+L89/100)</f>
        <v>0</v>
      </c>
      <c r="N89" s="249">
        <v>0</v>
      </c>
      <c r="O89" s="249">
        <f>ROUND(E89*N89,2)</f>
        <v>0</v>
      </c>
      <c r="P89" s="249">
        <v>0</v>
      </c>
      <c r="Q89" s="249">
        <f>ROUND(E89*P89,2)</f>
        <v>0</v>
      </c>
      <c r="R89" s="251" t="s">
        <v>84</v>
      </c>
      <c r="S89" s="251" t="s">
        <v>125</v>
      </c>
      <c r="T89" s="252" t="s">
        <v>126</v>
      </c>
      <c r="U89" s="225">
        <v>9.0670000000000001E-2</v>
      </c>
      <c r="V89" s="225">
        <f>ROUND(E89*U89,2)</f>
        <v>0.73</v>
      </c>
      <c r="W89" s="225"/>
      <c r="X89" s="225" t="s">
        <v>127</v>
      </c>
      <c r="Y89" s="225" t="s">
        <v>128</v>
      </c>
      <c r="Z89" s="215"/>
      <c r="AA89" s="215"/>
      <c r="AB89" s="215"/>
      <c r="AC89" s="215"/>
      <c r="AD89" s="215"/>
      <c r="AE89" s="215"/>
      <c r="AF89" s="215"/>
      <c r="AG89" s="215" t="s">
        <v>129</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ht="45" outlineLevel="1" x14ac:dyDescent="0.2">
      <c r="A90" s="239">
        <v>46</v>
      </c>
      <c r="B90" s="240" t="s">
        <v>251</v>
      </c>
      <c r="C90" s="257" t="s">
        <v>252</v>
      </c>
      <c r="D90" s="241" t="s">
        <v>124</v>
      </c>
      <c r="E90" s="242">
        <v>8</v>
      </c>
      <c r="F90" s="243"/>
      <c r="G90" s="244">
        <f>ROUND(E90*F90,2)</f>
        <v>0</v>
      </c>
      <c r="H90" s="243"/>
      <c r="I90" s="244">
        <f>ROUND(E90*H90,2)</f>
        <v>0</v>
      </c>
      <c r="J90" s="243"/>
      <c r="K90" s="244">
        <f>ROUND(E90*J90,2)</f>
        <v>0</v>
      </c>
      <c r="L90" s="244">
        <v>21</v>
      </c>
      <c r="M90" s="244">
        <f>G90*(1+L90/100)</f>
        <v>0</v>
      </c>
      <c r="N90" s="242">
        <v>6.0000000000000002E-5</v>
      </c>
      <c r="O90" s="242">
        <f>ROUND(E90*N90,2)</f>
        <v>0</v>
      </c>
      <c r="P90" s="242">
        <v>0</v>
      </c>
      <c r="Q90" s="242">
        <f>ROUND(E90*P90,2)</f>
        <v>0</v>
      </c>
      <c r="R90" s="244" t="s">
        <v>132</v>
      </c>
      <c r="S90" s="244" t="s">
        <v>125</v>
      </c>
      <c r="T90" s="245" t="s">
        <v>126</v>
      </c>
      <c r="U90" s="225">
        <v>0</v>
      </c>
      <c r="V90" s="225">
        <f>ROUND(E90*U90,2)</f>
        <v>0</v>
      </c>
      <c r="W90" s="225"/>
      <c r="X90" s="225" t="s">
        <v>133</v>
      </c>
      <c r="Y90" s="225" t="s">
        <v>128</v>
      </c>
      <c r="Z90" s="215"/>
      <c r="AA90" s="215"/>
      <c r="AB90" s="215"/>
      <c r="AC90" s="215"/>
      <c r="AD90" s="215"/>
      <c r="AE90" s="215"/>
      <c r="AF90" s="215"/>
      <c r="AG90" s="215" t="s">
        <v>134</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2" x14ac:dyDescent="0.2">
      <c r="A91" s="222"/>
      <c r="B91" s="223"/>
      <c r="C91" s="258" t="s">
        <v>253</v>
      </c>
      <c r="D91" s="226"/>
      <c r="E91" s="227">
        <v>8</v>
      </c>
      <c r="F91" s="225"/>
      <c r="G91" s="225"/>
      <c r="H91" s="225"/>
      <c r="I91" s="225"/>
      <c r="J91" s="225"/>
      <c r="K91" s="225"/>
      <c r="L91" s="225"/>
      <c r="M91" s="225"/>
      <c r="N91" s="224"/>
      <c r="O91" s="224"/>
      <c r="P91" s="224"/>
      <c r="Q91" s="224"/>
      <c r="R91" s="225"/>
      <c r="S91" s="225"/>
      <c r="T91" s="225"/>
      <c r="U91" s="225"/>
      <c r="V91" s="225"/>
      <c r="W91" s="225"/>
      <c r="X91" s="225"/>
      <c r="Y91" s="225"/>
      <c r="Z91" s="215"/>
      <c r="AA91" s="215"/>
      <c r="AB91" s="215"/>
      <c r="AC91" s="215"/>
      <c r="AD91" s="215"/>
      <c r="AE91" s="215"/>
      <c r="AF91" s="215"/>
      <c r="AG91" s="215" t="s">
        <v>136</v>
      </c>
      <c r="AH91" s="215">
        <v>5</v>
      </c>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ht="22.5" outlineLevel="1" x14ac:dyDescent="0.2">
      <c r="A92" s="239">
        <v>47</v>
      </c>
      <c r="B92" s="240" t="s">
        <v>254</v>
      </c>
      <c r="C92" s="257" t="s">
        <v>255</v>
      </c>
      <c r="D92" s="241" t="s">
        <v>173</v>
      </c>
      <c r="E92" s="242">
        <v>8</v>
      </c>
      <c r="F92" s="243"/>
      <c r="G92" s="244">
        <f>ROUND(E92*F92,2)</f>
        <v>0</v>
      </c>
      <c r="H92" s="243"/>
      <c r="I92" s="244">
        <f>ROUND(E92*H92,2)</f>
        <v>0</v>
      </c>
      <c r="J92" s="243"/>
      <c r="K92" s="244">
        <f>ROUND(E92*J92,2)</f>
        <v>0</v>
      </c>
      <c r="L92" s="244">
        <v>21</v>
      </c>
      <c r="M92" s="244">
        <f>G92*(1+L92/100)</f>
        <v>0</v>
      </c>
      <c r="N92" s="242">
        <v>6.9999999999999994E-5</v>
      </c>
      <c r="O92" s="242">
        <f>ROUND(E92*N92,2)</f>
        <v>0</v>
      </c>
      <c r="P92" s="242">
        <v>0</v>
      </c>
      <c r="Q92" s="242">
        <f>ROUND(E92*P92,2)</f>
        <v>0</v>
      </c>
      <c r="R92" s="244" t="s">
        <v>132</v>
      </c>
      <c r="S92" s="244" t="s">
        <v>125</v>
      </c>
      <c r="T92" s="245" t="s">
        <v>126</v>
      </c>
      <c r="U92" s="225">
        <v>0</v>
      </c>
      <c r="V92" s="225">
        <f>ROUND(E92*U92,2)</f>
        <v>0</v>
      </c>
      <c r="W92" s="225"/>
      <c r="X92" s="225" t="s">
        <v>133</v>
      </c>
      <c r="Y92" s="225" t="s">
        <v>128</v>
      </c>
      <c r="Z92" s="215"/>
      <c r="AA92" s="215"/>
      <c r="AB92" s="215"/>
      <c r="AC92" s="215"/>
      <c r="AD92" s="215"/>
      <c r="AE92" s="215"/>
      <c r="AF92" s="215"/>
      <c r="AG92" s="215" t="s">
        <v>134</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2" x14ac:dyDescent="0.2">
      <c r="A93" s="222"/>
      <c r="B93" s="223"/>
      <c r="C93" s="258" t="s">
        <v>256</v>
      </c>
      <c r="D93" s="226"/>
      <c r="E93" s="227">
        <v>8</v>
      </c>
      <c r="F93" s="225"/>
      <c r="G93" s="225"/>
      <c r="H93" s="225"/>
      <c r="I93" s="225"/>
      <c r="J93" s="225"/>
      <c r="K93" s="225"/>
      <c r="L93" s="225"/>
      <c r="M93" s="225"/>
      <c r="N93" s="224"/>
      <c r="O93" s="224"/>
      <c r="P93" s="224"/>
      <c r="Q93" s="224"/>
      <c r="R93" s="225"/>
      <c r="S93" s="225"/>
      <c r="T93" s="225"/>
      <c r="U93" s="225"/>
      <c r="V93" s="225"/>
      <c r="W93" s="225"/>
      <c r="X93" s="225"/>
      <c r="Y93" s="225"/>
      <c r="Z93" s="215"/>
      <c r="AA93" s="215"/>
      <c r="AB93" s="215"/>
      <c r="AC93" s="215"/>
      <c r="AD93" s="215"/>
      <c r="AE93" s="215"/>
      <c r="AF93" s="215"/>
      <c r="AG93" s="215" t="s">
        <v>136</v>
      </c>
      <c r="AH93" s="215">
        <v>5</v>
      </c>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outlineLevel="1" x14ac:dyDescent="0.2">
      <c r="A94" s="239">
        <v>48</v>
      </c>
      <c r="B94" s="240" t="s">
        <v>257</v>
      </c>
      <c r="C94" s="257" t="s">
        <v>228</v>
      </c>
      <c r="D94" s="241" t="s">
        <v>173</v>
      </c>
      <c r="E94" s="242">
        <v>8</v>
      </c>
      <c r="F94" s="243"/>
      <c r="G94" s="244">
        <f>ROUND(E94*F94,2)</f>
        <v>0</v>
      </c>
      <c r="H94" s="243"/>
      <c r="I94" s="244">
        <f>ROUND(E94*H94,2)</f>
        <v>0</v>
      </c>
      <c r="J94" s="243"/>
      <c r="K94" s="244">
        <f>ROUND(E94*J94,2)</f>
        <v>0</v>
      </c>
      <c r="L94" s="244">
        <v>21</v>
      </c>
      <c r="M94" s="244">
        <f>G94*(1+L94/100)</f>
        <v>0</v>
      </c>
      <c r="N94" s="242">
        <v>0</v>
      </c>
      <c r="O94" s="242">
        <f>ROUND(E94*N94,2)</f>
        <v>0</v>
      </c>
      <c r="P94" s="242">
        <v>0</v>
      </c>
      <c r="Q94" s="242">
        <f>ROUND(E94*P94,2)</f>
        <v>0</v>
      </c>
      <c r="R94" s="244" t="s">
        <v>132</v>
      </c>
      <c r="S94" s="244" t="s">
        <v>125</v>
      </c>
      <c r="T94" s="245" t="s">
        <v>126</v>
      </c>
      <c r="U94" s="225">
        <v>0</v>
      </c>
      <c r="V94" s="225">
        <f>ROUND(E94*U94,2)</f>
        <v>0</v>
      </c>
      <c r="W94" s="225"/>
      <c r="X94" s="225" t="s">
        <v>133</v>
      </c>
      <c r="Y94" s="225" t="s">
        <v>128</v>
      </c>
      <c r="Z94" s="215"/>
      <c r="AA94" s="215"/>
      <c r="AB94" s="215"/>
      <c r="AC94" s="215"/>
      <c r="AD94" s="215"/>
      <c r="AE94" s="215"/>
      <c r="AF94" s="215"/>
      <c r="AG94" s="215" t="s">
        <v>134</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2" x14ac:dyDescent="0.2">
      <c r="A95" s="222"/>
      <c r="B95" s="223"/>
      <c r="C95" s="258" t="s">
        <v>256</v>
      </c>
      <c r="D95" s="226"/>
      <c r="E95" s="227">
        <v>8</v>
      </c>
      <c r="F95" s="225"/>
      <c r="G95" s="225"/>
      <c r="H95" s="225"/>
      <c r="I95" s="225"/>
      <c r="J95" s="225"/>
      <c r="K95" s="225"/>
      <c r="L95" s="225"/>
      <c r="M95" s="225"/>
      <c r="N95" s="224"/>
      <c r="O95" s="224"/>
      <c r="P95" s="224"/>
      <c r="Q95" s="224"/>
      <c r="R95" s="225"/>
      <c r="S95" s="225"/>
      <c r="T95" s="225"/>
      <c r="U95" s="225"/>
      <c r="V95" s="225"/>
      <c r="W95" s="225"/>
      <c r="X95" s="225"/>
      <c r="Y95" s="225"/>
      <c r="Z95" s="215"/>
      <c r="AA95" s="215"/>
      <c r="AB95" s="215"/>
      <c r="AC95" s="215"/>
      <c r="AD95" s="215"/>
      <c r="AE95" s="215"/>
      <c r="AF95" s="215"/>
      <c r="AG95" s="215" t="s">
        <v>136</v>
      </c>
      <c r="AH95" s="215">
        <v>5</v>
      </c>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x14ac:dyDescent="0.2">
      <c r="A96" s="246">
        <v>49</v>
      </c>
      <c r="B96" s="247" t="s">
        <v>258</v>
      </c>
      <c r="C96" s="256" t="s">
        <v>259</v>
      </c>
      <c r="D96" s="248" t="s">
        <v>124</v>
      </c>
      <c r="E96" s="249">
        <v>13</v>
      </c>
      <c r="F96" s="250"/>
      <c r="G96" s="251">
        <f>ROUND(E96*F96,2)</f>
        <v>0</v>
      </c>
      <c r="H96" s="250"/>
      <c r="I96" s="251">
        <f>ROUND(E96*H96,2)</f>
        <v>0</v>
      </c>
      <c r="J96" s="250"/>
      <c r="K96" s="251">
        <f>ROUND(E96*J96,2)</f>
        <v>0</v>
      </c>
      <c r="L96" s="251">
        <v>21</v>
      </c>
      <c r="M96" s="251">
        <f>G96*(1+L96/100)</f>
        <v>0</v>
      </c>
      <c r="N96" s="249">
        <v>0</v>
      </c>
      <c r="O96" s="249">
        <f>ROUND(E96*N96,2)</f>
        <v>0</v>
      </c>
      <c r="P96" s="249">
        <v>0</v>
      </c>
      <c r="Q96" s="249">
        <f>ROUND(E96*P96,2)</f>
        <v>0</v>
      </c>
      <c r="R96" s="251"/>
      <c r="S96" s="251" t="s">
        <v>125</v>
      </c>
      <c r="T96" s="252" t="s">
        <v>126</v>
      </c>
      <c r="U96" s="225">
        <v>0.1</v>
      </c>
      <c r="V96" s="225">
        <f>ROUND(E96*U96,2)</f>
        <v>1.3</v>
      </c>
      <c r="W96" s="225"/>
      <c r="X96" s="225" t="s">
        <v>127</v>
      </c>
      <c r="Y96" s="225" t="s">
        <v>128</v>
      </c>
      <c r="Z96" s="215"/>
      <c r="AA96" s="215"/>
      <c r="AB96" s="215"/>
      <c r="AC96" s="215"/>
      <c r="AD96" s="215"/>
      <c r="AE96" s="215"/>
      <c r="AF96" s="215"/>
      <c r="AG96" s="215" t="s">
        <v>129</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ht="22.5" outlineLevel="1" x14ac:dyDescent="0.2">
      <c r="A97" s="239">
        <v>50</v>
      </c>
      <c r="B97" s="240" t="s">
        <v>260</v>
      </c>
      <c r="C97" s="257" t="s">
        <v>261</v>
      </c>
      <c r="D97" s="241" t="s">
        <v>124</v>
      </c>
      <c r="E97" s="242">
        <v>13</v>
      </c>
      <c r="F97" s="243"/>
      <c r="G97" s="244">
        <f>ROUND(E97*F97,2)</f>
        <v>0</v>
      </c>
      <c r="H97" s="243"/>
      <c r="I97" s="244">
        <f>ROUND(E97*H97,2)</f>
        <v>0</v>
      </c>
      <c r="J97" s="243"/>
      <c r="K97" s="244">
        <f>ROUND(E97*J97,2)</f>
        <v>0</v>
      </c>
      <c r="L97" s="244">
        <v>21</v>
      </c>
      <c r="M97" s="244">
        <f>G97*(1+L97/100)</f>
        <v>0</v>
      </c>
      <c r="N97" s="242">
        <v>0</v>
      </c>
      <c r="O97" s="242">
        <f>ROUND(E97*N97,2)</f>
        <v>0</v>
      </c>
      <c r="P97" s="242">
        <v>0</v>
      </c>
      <c r="Q97" s="242">
        <f>ROUND(E97*P97,2)</f>
        <v>0</v>
      </c>
      <c r="R97" s="244" t="s">
        <v>132</v>
      </c>
      <c r="S97" s="244" t="s">
        <v>126</v>
      </c>
      <c r="T97" s="245" t="s">
        <v>126</v>
      </c>
      <c r="U97" s="225">
        <v>0</v>
      </c>
      <c r="V97" s="225">
        <f>ROUND(E97*U97,2)</f>
        <v>0</v>
      </c>
      <c r="W97" s="225"/>
      <c r="X97" s="225" t="s">
        <v>133</v>
      </c>
      <c r="Y97" s="225" t="s">
        <v>128</v>
      </c>
      <c r="Z97" s="215"/>
      <c r="AA97" s="215"/>
      <c r="AB97" s="215"/>
      <c r="AC97" s="215"/>
      <c r="AD97" s="215"/>
      <c r="AE97" s="215"/>
      <c r="AF97" s="215"/>
      <c r="AG97" s="215" t="s">
        <v>134</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2" x14ac:dyDescent="0.2">
      <c r="A98" s="222"/>
      <c r="B98" s="223"/>
      <c r="C98" s="258" t="s">
        <v>262</v>
      </c>
      <c r="D98" s="226"/>
      <c r="E98" s="227">
        <v>13</v>
      </c>
      <c r="F98" s="225"/>
      <c r="G98" s="225"/>
      <c r="H98" s="225"/>
      <c r="I98" s="225"/>
      <c r="J98" s="225"/>
      <c r="K98" s="225"/>
      <c r="L98" s="225"/>
      <c r="M98" s="225"/>
      <c r="N98" s="224"/>
      <c r="O98" s="224"/>
      <c r="P98" s="224"/>
      <c r="Q98" s="224"/>
      <c r="R98" s="225"/>
      <c r="S98" s="225"/>
      <c r="T98" s="225"/>
      <c r="U98" s="225"/>
      <c r="V98" s="225"/>
      <c r="W98" s="225"/>
      <c r="X98" s="225"/>
      <c r="Y98" s="225"/>
      <c r="Z98" s="215"/>
      <c r="AA98" s="215"/>
      <c r="AB98" s="215"/>
      <c r="AC98" s="215"/>
      <c r="AD98" s="215"/>
      <c r="AE98" s="215"/>
      <c r="AF98" s="215"/>
      <c r="AG98" s="215" t="s">
        <v>136</v>
      </c>
      <c r="AH98" s="215">
        <v>5</v>
      </c>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ht="22.5" outlineLevel="1" x14ac:dyDescent="0.2">
      <c r="A99" s="246">
        <v>51</v>
      </c>
      <c r="B99" s="247" t="s">
        <v>263</v>
      </c>
      <c r="C99" s="256" t="s">
        <v>264</v>
      </c>
      <c r="D99" s="248" t="s">
        <v>173</v>
      </c>
      <c r="E99" s="249">
        <v>10</v>
      </c>
      <c r="F99" s="250"/>
      <c r="G99" s="251">
        <f>ROUND(E99*F99,2)</f>
        <v>0</v>
      </c>
      <c r="H99" s="250"/>
      <c r="I99" s="251">
        <f>ROUND(E99*H99,2)</f>
        <v>0</v>
      </c>
      <c r="J99" s="250"/>
      <c r="K99" s="251">
        <f>ROUND(E99*J99,2)</f>
        <v>0</v>
      </c>
      <c r="L99" s="251">
        <v>21</v>
      </c>
      <c r="M99" s="251">
        <f>G99*(1+L99/100)</f>
        <v>0</v>
      </c>
      <c r="N99" s="249">
        <v>0</v>
      </c>
      <c r="O99" s="249">
        <f>ROUND(E99*N99,2)</f>
        <v>0</v>
      </c>
      <c r="P99" s="249">
        <v>0</v>
      </c>
      <c r="Q99" s="249">
        <f>ROUND(E99*P99,2)</f>
        <v>0</v>
      </c>
      <c r="R99" s="251" t="s">
        <v>84</v>
      </c>
      <c r="S99" s="251" t="s">
        <v>125</v>
      </c>
      <c r="T99" s="252" t="s">
        <v>126</v>
      </c>
      <c r="U99" s="225">
        <v>8.0170000000000005E-2</v>
      </c>
      <c r="V99" s="225">
        <f>ROUND(E99*U99,2)</f>
        <v>0.8</v>
      </c>
      <c r="W99" s="225"/>
      <c r="X99" s="225" t="s">
        <v>127</v>
      </c>
      <c r="Y99" s="225" t="s">
        <v>128</v>
      </c>
      <c r="Z99" s="215"/>
      <c r="AA99" s="215"/>
      <c r="AB99" s="215"/>
      <c r="AC99" s="215"/>
      <c r="AD99" s="215"/>
      <c r="AE99" s="215"/>
      <c r="AF99" s="215"/>
      <c r="AG99" s="215" t="s">
        <v>129</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ht="45" outlineLevel="1" x14ac:dyDescent="0.2">
      <c r="A100" s="239">
        <v>52</v>
      </c>
      <c r="B100" s="240" t="s">
        <v>265</v>
      </c>
      <c r="C100" s="257" t="s">
        <v>266</v>
      </c>
      <c r="D100" s="241" t="s">
        <v>173</v>
      </c>
      <c r="E100" s="242">
        <v>10</v>
      </c>
      <c r="F100" s="243"/>
      <c r="G100" s="244">
        <f>ROUND(E100*F100,2)</f>
        <v>0</v>
      </c>
      <c r="H100" s="243"/>
      <c r="I100" s="244">
        <f>ROUND(E100*H100,2)</f>
        <v>0</v>
      </c>
      <c r="J100" s="243"/>
      <c r="K100" s="244">
        <f>ROUND(E100*J100,2)</f>
        <v>0</v>
      </c>
      <c r="L100" s="244">
        <v>21</v>
      </c>
      <c r="M100" s="244">
        <f>G100*(1+L100/100)</f>
        <v>0</v>
      </c>
      <c r="N100" s="242">
        <v>2.1000000000000001E-4</v>
      </c>
      <c r="O100" s="242">
        <f>ROUND(E100*N100,2)</f>
        <v>0</v>
      </c>
      <c r="P100" s="242">
        <v>0</v>
      </c>
      <c r="Q100" s="242">
        <f>ROUND(E100*P100,2)</f>
        <v>0</v>
      </c>
      <c r="R100" s="244" t="s">
        <v>132</v>
      </c>
      <c r="S100" s="244" t="s">
        <v>125</v>
      </c>
      <c r="T100" s="245" t="s">
        <v>126</v>
      </c>
      <c r="U100" s="225">
        <v>0</v>
      </c>
      <c r="V100" s="225">
        <f>ROUND(E100*U100,2)</f>
        <v>0</v>
      </c>
      <c r="W100" s="225"/>
      <c r="X100" s="225" t="s">
        <v>133</v>
      </c>
      <c r="Y100" s="225" t="s">
        <v>128</v>
      </c>
      <c r="Z100" s="215"/>
      <c r="AA100" s="215"/>
      <c r="AB100" s="215"/>
      <c r="AC100" s="215"/>
      <c r="AD100" s="215"/>
      <c r="AE100" s="215"/>
      <c r="AF100" s="215"/>
      <c r="AG100" s="215" t="s">
        <v>134</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2" x14ac:dyDescent="0.2">
      <c r="A101" s="222"/>
      <c r="B101" s="223"/>
      <c r="C101" s="258" t="s">
        <v>267</v>
      </c>
      <c r="D101" s="226"/>
      <c r="E101" s="227">
        <v>10</v>
      </c>
      <c r="F101" s="225"/>
      <c r="G101" s="225"/>
      <c r="H101" s="225"/>
      <c r="I101" s="225"/>
      <c r="J101" s="225"/>
      <c r="K101" s="225"/>
      <c r="L101" s="225"/>
      <c r="M101" s="225"/>
      <c r="N101" s="224"/>
      <c r="O101" s="224"/>
      <c r="P101" s="224"/>
      <c r="Q101" s="224"/>
      <c r="R101" s="225"/>
      <c r="S101" s="225"/>
      <c r="T101" s="225"/>
      <c r="U101" s="225"/>
      <c r="V101" s="225"/>
      <c r="W101" s="225"/>
      <c r="X101" s="225"/>
      <c r="Y101" s="225"/>
      <c r="Z101" s="215"/>
      <c r="AA101" s="215"/>
      <c r="AB101" s="215"/>
      <c r="AC101" s="215"/>
      <c r="AD101" s="215"/>
      <c r="AE101" s="215"/>
      <c r="AF101" s="215"/>
      <c r="AG101" s="215" t="s">
        <v>136</v>
      </c>
      <c r="AH101" s="215">
        <v>5</v>
      </c>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1" x14ac:dyDescent="0.2">
      <c r="A102" s="239">
        <v>53</v>
      </c>
      <c r="B102" s="240" t="s">
        <v>268</v>
      </c>
      <c r="C102" s="257" t="s">
        <v>269</v>
      </c>
      <c r="D102" s="241" t="s">
        <v>173</v>
      </c>
      <c r="E102" s="242">
        <v>40</v>
      </c>
      <c r="F102" s="243"/>
      <c r="G102" s="244">
        <f>ROUND(E102*F102,2)</f>
        <v>0</v>
      </c>
      <c r="H102" s="243"/>
      <c r="I102" s="244">
        <f>ROUND(E102*H102,2)</f>
        <v>0</v>
      </c>
      <c r="J102" s="243"/>
      <c r="K102" s="244">
        <f>ROUND(E102*J102,2)</f>
        <v>0</v>
      </c>
      <c r="L102" s="244">
        <v>21</v>
      </c>
      <c r="M102" s="244">
        <f>G102*(1+L102/100)</f>
        <v>0</v>
      </c>
      <c r="N102" s="242">
        <v>0</v>
      </c>
      <c r="O102" s="242">
        <f>ROUND(E102*N102,2)</f>
        <v>0</v>
      </c>
      <c r="P102" s="242">
        <v>0</v>
      </c>
      <c r="Q102" s="242">
        <f>ROUND(E102*P102,2)</f>
        <v>0</v>
      </c>
      <c r="R102" s="244" t="s">
        <v>132</v>
      </c>
      <c r="S102" s="244" t="s">
        <v>125</v>
      </c>
      <c r="T102" s="245" t="s">
        <v>126</v>
      </c>
      <c r="U102" s="225">
        <v>0</v>
      </c>
      <c r="V102" s="225">
        <f>ROUND(E102*U102,2)</f>
        <v>0</v>
      </c>
      <c r="W102" s="225"/>
      <c r="X102" s="225" t="s">
        <v>133</v>
      </c>
      <c r="Y102" s="225" t="s">
        <v>128</v>
      </c>
      <c r="Z102" s="215"/>
      <c r="AA102" s="215"/>
      <c r="AB102" s="215"/>
      <c r="AC102" s="215"/>
      <c r="AD102" s="215"/>
      <c r="AE102" s="215"/>
      <c r="AF102" s="215"/>
      <c r="AG102" s="215" t="s">
        <v>134</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2" x14ac:dyDescent="0.2">
      <c r="A103" s="222"/>
      <c r="B103" s="223"/>
      <c r="C103" s="258" t="s">
        <v>270</v>
      </c>
      <c r="D103" s="226"/>
      <c r="E103" s="227">
        <v>40</v>
      </c>
      <c r="F103" s="225"/>
      <c r="G103" s="225"/>
      <c r="H103" s="225"/>
      <c r="I103" s="225"/>
      <c r="J103" s="225"/>
      <c r="K103" s="225"/>
      <c r="L103" s="225"/>
      <c r="M103" s="225"/>
      <c r="N103" s="224"/>
      <c r="O103" s="224"/>
      <c r="P103" s="224"/>
      <c r="Q103" s="224"/>
      <c r="R103" s="225"/>
      <c r="S103" s="225"/>
      <c r="T103" s="225"/>
      <c r="U103" s="225"/>
      <c r="V103" s="225"/>
      <c r="W103" s="225"/>
      <c r="X103" s="225"/>
      <c r="Y103" s="225"/>
      <c r="Z103" s="215"/>
      <c r="AA103" s="215"/>
      <c r="AB103" s="215"/>
      <c r="AC103" s="215"/>
      <c r="AD103" s="215"/>
      <c r="AE103" s="215"/>
      <c r="AF103" s="215"/>
      <c r="AG103" s="215" t="s">
        <v>136</v>
      </c>
      <c r="AH103" s="215">
        <v>5</v>
      </c>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outlineLevel="1" x14ac:dyDescent="0.2">
      <c r="A104" s="239">
        <v>54</v>
      </c>
      <c r="B104" s="240" t="s">
        <v>271</v>
      </c>
      <c r="C104" s="257" t="s">
        <v>272</v>
      </c>
      <c r="D104" s="241" t="s">
        <v>173</v>
      </c>
      <c r="E104" s="242">
        <v>20</v>
      </c>
      <c r="F104" s="243"/>
      <c r="G104" s="244">
        <f>ROUND(E104*F104,2)</f>
        <v>0</v>
      </c>
      <c r="H104" s="243"/>
      <c r="I104" s="244">
        <f>ROUND(E104*H104,2)</f>
        <v>0</v>
      </c>
      <c r="J104" s="243"/>
      <c r="K104" s="244">
        <f>ROUND(E104*J104,2)</f>
        <v>0</v>
      </c>
      <c r="L104" s="244">
        <v>21</v>
      </c>
      <c r="M104" s="244">
        <f>G104*(1+L104/100)</f>
        <v>0</v>
      </c>
      <c r="N104" s="242">
        <v>0</v>
      </c>
      <c r="O104" s="242">
        <f>ROUND(E104*N104,2)</f>
        <v>0</v>
      </c>
      <c r="P104" s="242">
        <v>0</v>
      </c>
      <c r="Q104" s="242">
        <f>ROUND(E104*P104,2)</f>
        <v>0</v>
      </c>
      <c r="R104" s="244" t="s">
        <v>132</v>
      </c>
      <c r="S104" s="244" t="s">
        <v>125</v>
      </c>
      <c r="T104" s="245" t="s">
        <v>126</v>
      </c>
      <c r="U104" s="225">
        <v>0</v>
      </c>
      <c r="V104" s="225">
        <f>ROUND(E104*U104,2)</f>
        <v>0</v>
      </c>
      <c r="W104" s="225"/>
      <c r="X104" s="225" t="s">
        <v>133</v>
      </c>
      <c r="Y104" s="225" t="s">
        <v>128</v>
      </c>
      <c r="Z104" s="215"/>
      <c r="AA104" s="215"/>
      <c r="AB104" s="215"/>
      <c r="AC104" s="215"/>
      <c r="AD104" s="215"/>
      <c r="AE104" s="215"/>
      <c r="AF104" s="215"/>
      <c r="AG104" s="215" t="s">
        <v>134</v>
      </c>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outlineLevel="2" x14ac:dyDescent="0.2">
      <c r="A105" s="222"/>
      <c r="B105" s="223"/>
      <c r="C105" s="258" t="s">
        <v>273</v>
      </c>
      <c r="D105" s="226"/>
      <c r="E105" s="227">
        <v>20</v>
      </c>
      <c r="F105" s="225"/>
      <c r="G105" s="225"/>
      <c r="H105" s="225"/>
      <c r="I105" s="225"/>
      <c r="J105" s="225"/>
      <c r="K105" s="225"/>
      <c r="L105" s="225"/>
      <c r="M105" s="225"/>
      <c r="N105" s="224"/>
      <c r="O105" s="224"/>
      <c r="P105" s="224"/>
      <c r="Q105" s="224"/>
      <c r="R105" s="225"/>
      <c r="S105" s="225"/>
      <c r="T105" s="225"/>
      <c r="U105" s="225"/>
      <c r="V105" s="225"/>
      <c r="W105" s="225"/>
      <c r="X105" s="225"/>
      <c r="Y105" s="225"/>
      <c r="Z105" s="215"/>
      <c r="AA105" s="215"/>
      <c r="AB105" s="215"/>
      <c r="AC105" s="215"/>
      <c r="AD105" s="215"/>
      <c r="AE105" s="215"/>
      <c r="AF105" s="215"/>
      <c r="AG105" s="215" t="s">
        <v>136</v>
      </c>
      <c r="AH105" s="215">
        <v>5</v>
      </c>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outlineLevel="1" x14ac:dyDescent="0.2">
      <c r="A106" s="239">
        <v>55</v>
      </c>
      <c r="B106" s="240" t="s">
        <v>274</v>
      </c>
      <c r="C106" s="257" t="s">
        <v>275</v>
      </c>
      <c r="D106" s="241" t="s">
        <v>173</v>
      </c>
      <c r="E106" s="242">
        <v>20</v>
      </c>
      <c r="F106" s="243"/>
      <c r="G106" s="244">
        <f>ROUND(E106*F106,2)</f>
        <v>0</v>
      </c>
      <c r="H106" s="243"/>
      <c r="I106" s="244">
        <f>ROUND(E106*H106,2)</f>
        <v>0</v>
      </c>
      <c r="J106" s="243"/>
      <c r="K106" s="244">
        <f>ROUND(E106*J106,2)</f>
        <v>0</v>
      </c>
      <c r="L106" s="244">
        <v>21</v>
      </c>
      <c r="M106" s="244">
        <f>G106*(1+L106/100)</f>
        <v>0</v>
      </c>
      <c r="N106" s="242">
        <v>0</v>
      </c>
      <c r="O106" s="242">
        <f>ROUND(E106*N106,2)</f>
        <v>0</v>
      </c>
      <c r="P106" s="242">
        <v>0</v>
      </c>
      <c r="Q106" s="242">
        <f>ROUND(E106*P106,2)</f>
        <v>0</v>
      </c>
      <c r="R106" s="244" t="s">
        <v>132</v>
      </c>
      <c r="S106" s="244" t="s">
        <v>125</v>
      </c>
      <c r="T106" s="245" t="s">
        <v>126</v>
      </c>
      <c r="U106" s="225">
        <v>0</v>
      </c>
      <c r="V106" s="225">
        <f>ROUND(E106*U106,2)</f>
        <v>0</v>
      </c>
      <c r="W106" s="225"/>
      <c r="X106" s="225" t="s">
        <v>133</v>
      </c>
      <c r="Y106" s="225" t="s">
        <v>128</v>
      </c>
      <c r="Z106" s="215"/>
      <c r="AA106" s="215"/>
      <c r="AB106" s="215"/>
      <c r="AC106" s="215"/>
      <c r="AD106" s="215"/>
      <c r="AE106" s="215"/>
      <c r="AF106" s="215"/>
      <c r="AG106" s="215" t="s">
        <v>134</v>
      </c>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outlineLevel="2" x14ac:dyDescent="0.2">
      <c r="A107" s="222"/>
      <c r="B107" s="223"/>
      <c r="C107" s="258" t="s">
        <v>273</v>
      </c>
      <c r="D107" s="226"/>
      <c r="E107" s="227">
        <v>20</v>
      </c>
      <c r="F107" s="225"/>
      <c r="G107" s="225"/>
      <c r="H107" s="225"/>
      <c r="I107" s="225"/>
      <c r="J107" s="225"/>
      <c r="K107" s="225"/>
      <c r="L107" s="225"/>
      <c r="M107" s="225"/>
      <c r="N107" s="224"/>
      <c r="O107" s="224"/>
      <c r="P107" s="224"/>
      <c r="Q107" s="224"/>
      <c r="R107" s="225"/>
      <c r="S107" s="225"/>
      <c r="T107" s="225"/>
      <c r="U107" s="225"/>
      <c r="V107" s="225"/>
      <c r="W107" s="225"/>
      <c r="X107" s="225"/>
      <c r="Y107" s="225"/>
      <c r="Z107" s="215"/>
      <c r="AA107" s="215"/>
      <c r="AB107" s="215"/>
      <c r="AC107" s="215"/>
      <c r="AD107" s="215"/>
      <c r="AE107" s="215"/>
      <c r="AF107" s="215"/>
      <c r="AG107" s="215" t="s">
        <v>136</v>
      </c>
      <c r="AH107" s="215">
        <v>5</v>
      </c>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outlineLevel="1" x14ac:dyDescent="0.2">
      <c r="A108" s="246">
        <v>56</v>
      </c>
      <c r="B108" s="247" t="s">
        <v>276</v>
      </c>
      <c r="C108" s="256" t="s">
        <v>277</v>
      </c>
      <c r="D108" s="248" t="s">
        <v>173</v>
      </c>
      <c r="E108" s="249">
        <v>80</v>
      </c>
      <c r="F108" s="250"/>
      <c r="G108" s="251">
        <f>ROUND(E108*F108,2)</f>
        <v>0</v>
      </c>
      <c r="H108" s="250"/>
      <c r="I108" s="251">
        <f>ROUND(E108*H108,2)</f>
        <v>0</v>
      </c>
      <c r="J108" s="250"/>
      <c r="K108" s="251">
        <f>ROUND(E108*J108,2)</f>
        <v>0</v>
      </c>
      <c r="L108" s="251">
        <v>21</v>
      </c>
      <c r="M108" s="251">
        <f>G108*(1+L108/100)</f>
        <v>0</v>
      </c>
      <c r="N108" s="249">
        <v>0</v>
      </c>
      <c r="O108" s="249">
        <f>ROUND(E108*N108,2)</f>
        <v>0</v>
      </c>
      <c r="P108" s="249">
        <v>0</v>
      </c>
      <c r="Q108" s="249">
        <f>ROUND(E108*P108,2)</f>
        <v>0</v>
      </c>
      <c r="R108" s="251"/>
      <c r="S108" s="251" t="s">
        <v>125</v>
      </c>
      <c r="T108" s="252" t="s">
        <v>126</v>
      </c>
      <c r="U108" s="225">
        <v>7.0669999999999997E-2</v>
      </c>
      <c r="V108" s="225">
        <f>ROUND(E108*U108,2)</f>
        <v>5.65</v>
      </c>
      <c r="W108" s="225"/>
      <c r="X108" s="225" t="s">
        <v>127</v>
      </c>
      <c r="Y108" s="225" t="s">
        <v>128</v>
      </c>
      <c r="Z108" s="215"/>
      <c r="AA108" s="215"/>
      <c r="AB108" s="215"/>
      <c r="AC108" s="215"/>
      <c r="AD108" s="215"/>
      <c r="AE108" s="215"/>
      <c r="AF108" s="215"/>
      <c r="AG108" s="215" t="s">
        <v>129</v>
      </c>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outlineLevel="1" x14ac:dyDescent="0.2">
      <c r="A109" s="239">
        <v>57</v>
      </c>
      <c r="B109" s="240" t="s">
        <v>278</v>
      </c>
      <c r="C109" s="257" t="s">
        <v>279</v>
      </c>
      <c r="D109" s="241" t="s">
        <v>280</v>
      </c>
      <c r="E109" s="242">
        <v>1</v>
      </c>
      <c r="F109" s="243"/>
      <c r="G109" s="244">
        <f>ROUND(E109*F109,2)</f>
        <v>0</v>
      </c>
      <c r="H109" s="243"/>
      <c r="I109" s="244">
        <f>ROUND(E109*H109,2)</f>
        <v>0</v>
      </c>
      <c r="J109" s="243"/>
      <c r="K109" s="244">
        <f>ROUND(E109*J109,2)</f>
        <v>0</v>
      </c>
      <c r="L109" s="244">
        <v>21</v>
      </c>
      <c r="M109" s="244">
        <f>G109*(1+L109/100)</f>
        <v>0</v>
      </c>
      <c r="N109" s="242">
        <v>0</v>
      </c>
      <c r="O109" s="242">
        <f>ROUND(E109*N109,2)</f>
        <v>0</v>
      </c>
      <c r="P109" s="242">
        <v>0</v>
      </c>
      <c r="Q109" s="242">
        <f>ROUND(E109*P109,2)</f>
        <v>0</v>
      </c>
      <c r="R109" s="244"/>
      <c r="S109" s="244" t="s">
        <v>281</v>
      </c>
      <c r="T109" s="245" t="s">
        <v>282</v>
      </c>
      <c r="U109" s="225">
        <v>0</v>
      </c>
      <c r="V109" s="225">
        <f>ROUND(E109*U109,2)</f>
        <v>0</v>
      </c>
      <c r="W109" s="225"/>
      <c r="X109" s="225" t="s">
        <v>133</v>
      </c>
      <c r="Y109" s="225" t="s">
        <v>128</v>
      </c>
      <c r="Z109" s="215"/>
      <c r="AA109" s="215"/>
      <c r="AB109" s="215"/>
      <c r="AC109" s="215"/>
      <c r="AD109" s="215"/>
      <c r="AE109" s="215"/>
      <c r="AF109" s="215"/>
      <c r="AG109" s="215" t="s">
        <v>134</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outlineLevel="2" x14ac:dyDescent="0.2">
      <c r="A110" s="222"/>
      <c r="B110" s="223"/>
      <c r="C110" s="259" t="s">
        <v>283</v>
      </c>
      <c r="D110" s="253"/>
      <c r="E110" s="253"/>
      <c r="F110" s="253"/>
      <c r="G110" s="253"/>
      <c r="H110" s="225"/>
      <c r="I110" s="225"/>
      <c r="J110" s="225"/>
      <c r="K110" s="225"/>
      <c r="L110" s="225"/>
      <c r="M110" s="225"/>
      <c r="N110" s="224"/>
      <c r="O110" s="224"/>
      <c r="P110" s="224"/>
      <c r="Q110" s="224"/>
      <c r="R110" s="225"/>
      <c r="S110" s="225"/>
      <c r="T110" s="225"/>
      <c r="U110" s="225"/>
      <c r="V110" s="225"/>
      <c r="W110" s="225"/>
      <c r="X110" s="225"/>
      <c r="Y110" s="225"/>
      <c r="Z110" s="215"/>
      <c r="AA110" s="215"/>
      <c r="AB110" s="215"/>
      <c r="AC110" s="215"/>
      <c r="AD110" s="215"/>
      <c r="AE110" s="215"/>
      <c r="AF110" s="215"/>
      <c r="AG110" s="215" t="s">
        <v>167</v>
      </c>
      <c r="AH110" s="215"/>
      <c r="AI110" s="215"/>
      <c r="AJ110" s="215"/>
      <c r="AK110" s="215"/>
      <c r="AL110" s="215"/>
      <c r="AM110" s="215"/>
      <c r="AN110" s="215"/>
      <c r="AO110" s="215"/>
      <c r="AP110" s="215"/>
      <c r="AQ110" s="215"/>
      <c r="AR110" s="215"/>
      <c r="AS110" s="215"/>
      <c r="AT110" s="215"/>
      <c r="AU110" s="215"/>
      <c r="AV110" s="215"/>
      <c r="AW110" s="215"/>
      <c r="AX110" s="215"/>
      <c r="AY110" s="215"/>
      <c r="AZ110" s="215"/>
      <c r="BA110" s="254" t="str">
        <f>C110</f>
        <v>koordinace časové souoslednosti, návazností hranic dodávek a montáží, sběr technických podkladů od navazujících profesí.</v>
      </c>
      <c r="BB110" s="215"/>
      <c r="BC110" s="215"/>
      <c r="BD110" s="215"/>
      <c r="BE110" s="215"/>
      <c r="BF110" s="215"/>
      <c r="BG110" s="215"/>
      <c r="BH110" s="215"/>
    </row>
    <row r="111" spans="1:60" outlineLevel="1" x14ac:dyDescent="0.2">
      <c r="A111" s="246">
        <v>58</v>
      </c>
      <c r="B111" s="247" t="s">
        <v>284</v>
      </c>
      <c r="C111" s="256" t="s">
        <v>285</v>
      </c>
      <c r="D111" s="248" t="s">
        <v>286</v>
      </c>
      <c r="E111" s="249">
        <v>2</v>
      </c>
      <c r="F111" s="250"/>
      <c r="G111" s="251">
        <f>ROUND(E111*F111,2)</f>
        <v>0</v>
      </c>
      <c r="H111" s="250"/>
      <c r="I111" s="251">
        <f>ROUND(E111*H111,2)</f>
        <v>0</v>
      </c>
      <c r="J111" s="250"/>
      <c r="K111" s="251">
        <f>ROUND(E111*J111,2)</f>
        <v>0</v>
      </c>
      <c r="L111" s="251">
        <v>21</v>
      </c>
      <c r="M111" s="251">
        <f>G111*(1+L111/100)</f>
        <v>0</v>
      </c>
      <c r="N111" s="249">
        <v>0</v>
      </c>
      <c r="O111" s="249">
        <f>ROUND(E111*N111,2)</f>
        <v>0</v>
      </c>
      <c r="P111" s="249">
        <v>0</v>
      </c>
      <c r="Q111" s="249">
        <f>ROUND(E111*P111,2)</f>
        <v>0</v>
      </c>
      <c r="R111" s="251" t="s">
        <v>287</v>
      </c>
      <c r="S111" s="251" t="s">
        <v>125</v>
      </c>
      <c r="T111" s="252" t="s">
        <v>126</v>
      </c>
      <c r="U111" s="225">
        <v>1</v>
      </c>
      <c r="V111" s="225">
        <f>ROUND(E111*U111,2)</f>
        <v>2</v>
      </c>
      <c r="W111" s="225"/>
      <c r="X111" s="225" t="s">
        <v>288</v>
      </c>
      <c r="Y111" s="225" t="s">
        <v>128</v>
      </c>
      <c r="Z111" s="215"/>
      <c r="AA111" s="215"/>
      <c r="AB111" s="215"/>
      <c r="AC111" s="215"/>
      <c r="AD111" s="215"/>
      <c r="AE111" s="215"/>
      <c r="AF111" s="215"/>
      <c r="AG111" s="215" t="s">
        <v>289</v>
      </c>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outlineLevel="1" x14ac:dyDescent="0.2">
      <c r="A112" s="239">
        <v>59</v>
      </c>
      <c r="B112" s="240" t="s">
        <v>290</v>
      </c>
      <c r="C112" s="257" t="s">
        <v>291</v>
      </c>
      <c r="D112" s="241" t="s">
        <v>173</v>
      </c>
      <c r="E112" s="242">
        <v>1</v>
      </c>
      <c r="F112" s="243"/>
      <c r="G112" s="244">
        <f>ROUND(E112*F112,2)</f>
        <v>0</v>
      </c>
      <c r="H112" s="243"/>
      <c r="I112" s="244">
        <f>ROUND(E112*H112,2)</f>
        <v>0</v>
      </c>
      <c r="J112" s="243"/>
      <c r="K112" s="244">
        <f>ROUND(E112*J112,2)</f>
        <v>0</v>
      </c>
      <c r="L112" s="244">
        <v>21</v>
      </c>
      <c r="M112" s="244">
        <f>G112*(1+L112/100)</f>
        <v>0</v>
      </c>
      <c r="N112" s="242">
        <v>0</v>
      </c>
      <c r="O112" s="242">
        <f>ROUND(E112*N112,2)</f>
        <v>0</v>
      </c>
      <c r="P112" s="242">
        <v>0</v>
      </c>
      <c r="Q112" s="242">
        <f>ROUND(E112*P112,2)</f>
        <v>0</v>
      </c>
      <c r="R112" s="244"/>
      <c r="S112" s="244" t="s">
        <v>281</v>
      </c>
      <c r="T112" s="245" t="s">
        <v>282</v>
      </c>
      <c r="U112" s="225">
        <v>0</v>
      </c>
      <c r="V112" s="225">
        <f>ROUND(E112*U112,2)</f>
        <v>0</v>
      </c>
      <c r="W112" s="225"/>
      <c r="X112" s="225" t="s">
        <v>133</v>
      </c>
      <c r="Y112" s="225" t="s">
        <v>128</v>
      </c>
      <c r="Z112" s="215"/>
      <c r="AA112" s="215"/>
      <c r="AB112" s="215"/>
      <c r="AC112" s="215"/>
      <c r="AD112" s="215"/>
      <c r="AE112" s="215"/>
      <c r="AF112" s="215"/>
      <c r="AG112" s="215" t="s">
        <v>134</v>
      </c>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2" x14ac:dyDescent="0.2">
      <c r="A113" s="222"/>
      <c r="B113" s="223"/>
      <c r="C113" s="259" t="s">
        <v>292</v>
      </c>
      <c r="D113" s="253"/>
      <c r="E113" s="253"/>
      <c r="F113" s="253"/>
      <c r="G113" s="253"/>
      <c r="H113" s="225"/>
      <c r="I113" s="225"/>
      <c r="J113" s="225"/>
      <c r="K113" s="225"/>
      <c r="L113" s="225"/>
      <c r="M113" s="225"/>
      <c r="N113" s="224"/>
      <c r="O113" s="224"/>
      <c r="P113" s="224"/>
      <c r="Q113" s="224"/>
      <c r="R113" s="225"/>
      <c r="S113" s="225"/>
      <c r="T113" s="225"/>
      <c r="U113" s="225"/>
      <c r="V113" s="225"/>
      <c r="W113" s="225"/>
      <c r="X113" s="225"/>
      <c r="Y113" s="225"/>
      <c r="Z113" s="215"/>
      <c r="AA113" s="215"/>
      <c r="AB113" s="215"/>
      <c r="AC113" s="215"/>
      <c r="AD113" s="215"/>
      <c r="AE113" s="215"/>
      <c r="AF113" s="215"/>
      <c r="AG113" s="215" t="s">
        <v>167</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outlineLevel="1" x14ac:dyDescent="0.2">
      <c r="A114" s="246">
        <v>60</v>
      </c>
      <c r="B114" s="247" t="s">
        <v>293</v>
      </c>
      <c r="C114" s="256" t="s">
        <v>294</v>
      </c>
      <c r="D114" s="248" t="s">
        <v>280</v>
      </c>
      <c r="E114" s="249">
        <v>1</v>
      </c>
      <c r="F114" s="250"/>
      <c r="G114" s="251">
        <f>ROUND(E114*F114,2)</f>
        <v>0</v>
      </c>
      <c r="H114" s="250"/>
      <c r="I114" s="251">
        <f>ROUND(E114*H114,2)</f>
        <v>0</v>
      </c>
      <c r="J114" s="250"/>
      <c r="K114" s="251">
        <f>ROUND(E114*J114,2)</f>
        <v>0</v>
      </c>
      <c r="L114" s="251">
        <v>21</v>
      </c>
      <c r="M114" s="251">
        <f>G114*(1+L114/100)</f>
        <v>0</v>
      </c>
      <c r="N114" s="249">
        <v>0</v>
      </c>
      <c r="O114" s="249">
        <f>ROUND(E114*N114,2)</f>
        <v>0</v>
      </c>
      <c r="P114" s="249">
        <v>0</v>
      </c>
      <c r="Q114" s="249">
        <f>ROUND(E114*P114,2)</f>
        <v>0</v>
      </c>
      <c r="R114" s="251"/>
      <c r="S114" s="251" t="s">
        <v>281</v>
      </c>
      <c r="T114" s="252" t="s">
        <v>282</v>
      </c>
      <c r="U114" s="225">
        <v>1.0780000000000001</v>
      </c>
      <c r="V114" s="225">
        <f>ROUND(E114*U114,2)</f>
        <v>1.08</v>
      </c>
      <c r="W114" s="225"/>
      <c r="X114" s="225" t="s">
        <v>127</v>
      </c>
      <c r="Y114" s="225" t="s">
        <v>128</v>
      </c>
      <c r="Z114" s="215"/>
      <c r="AA114" s="215"/>
      <c r="AB114" s="215"/>
      <c r="AC114" s="215"/>
      <c r="AD114" s="215"/>
      <c r="AE114" s="215"/>
      <c r="AF114" s="215"/>
      <c r="AG114" s="215" t="s">
        <v>129</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outlineLevel="1" x14ac:dyDescent="0.2">
      <c r="A115" s="246">
        <v>61</v>
      </c>
      <c r="B115" s="247" t="s">
        <v>295</v>
      </c>
      <c r="C115" s="256" t="s">
        <v>296</v>
      </c>
      <c r="D115" s="248" t="s">
        <v>297</v>
      </c>
      <c r="E115" s="249">
        <v>1</v>
      </c>
      <c r="F115" s="250"/>
      <c r="G115" s="251">
        <f>ROUND(E115*F115,2)</f>
        <v>0</v>
      </c>
      <c r="H115" s="250"/>
      <c r="I115" s="251">
        <f>ROUND(E115*H115,2)</f>
        <v>0</v>
      </c>
      <c r="J115" s="250"/>
      <c r="K115" s="251">
        <f>ROUND(E115*J115,2)</f>
        <v>0</v>
      </c>
      <c r="L115" s="251">
        <v>21</v>
      </c>
      <c r="M115" s="251">
        <f>G115*(1+L115/100)</f>
        <v>0</v>
      </c>
      <c r="N115" s="249">
        <v>0</v>
      </c>
      <c r="O115" s="249">
        <f>ROUND(E115*N115,2)</f>
        <v>0</v>
      </c>
      <c r="P115" s="249">
        <v>0</v>
      </c>
      <c r="Q115" s="249">
        <f>ROUND(E115*P115,2)</f>
        <v>0</v>
      </c>
      <c r="R115" s="251"/>
      <c r="S115" s="251" t="s">
        <v>281</v>
      </c>
      <c r="T115" s="252" t="s">
        <v>282</v>
      </c>
      <c r="U115" s="225">
        <v>0</v>
      </c>
      <c r="V115" s="225">
        <f>ROUND(E115*U115,2)</f>
        <v>0</v>
      </c>
      <c r="W115" s="225"/>
      <c r="X115" s="225" t="s">
        <v>127</v>
      </c>
      <c r="Y115" s="225" t="s">
        <v>128</v>
      </c>
      <c r="Z115" s="215"/>
      <c r="AA115" s="215"/>
      <c r="AB115" s="215"/>
      <c r="AC115" s="215"/>
      <c r="AD115" s="215"/>
      <c r="AE115" s="215"/>
      <c r="AF115" s="215"/>
      <c r="AG115" s="215" t="s">
        <v>129</v>
      </c>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1" x14ac:dyDescent="0.2">
      <c r="A116" s="246">
        <v>62</v>
      </c>
      <c r="B116" s="247" t="s">
        <v>298</v>
      </c>
      <c r="C116" s="256" t="s">
        <v>299</v>
      </c>
      <c r="D116" s="248" t="s">
        <v>297</v>
      </c>
      <c r="E116" s="249">
        <v>1</v>
      </c>
      <c r="F116" s="250"/>
      <c r="G116" s="251">
        <f>ROUND(E116*F116,2)</f>
        <v>0</v>
      </c>
      <c r="H116" s="250"/>
      <c r="I116" s="251">
        <f>ROUND(E116*H116,2)</f>
        <v>0</v>
      </c>
      <c r="J116" s="250"/>
      <c r="K116" s="251">
        <f>ROUND(E116*J116,2)</f>
        <v>0</v>
      </c>
      <c r="L116" s="251">
        <v>21</v>
      </c>
      <c r="M116" s="251">
        <f>G116*(1+L116/100)</f>
        <v>0</v>
      </c>
      <c r="N116" s="249">
        <v>0</v>
      </c>
      <c r="O116" s="249">
        <f>ROUND(E116*N116,2)</f>
        <v>0</v>
      </c>
      <c r="P116" s="249">
        <v>0</v>
      </c>
      <c r="Q116" s="249">
        <f>ROUND(E116*P116,2)</f>
        <v>0</v>
      </c>
      <c r="R116" s="251"/>
      <c r="S116" s="251" t="s">
        <v>281</v>
      </c>
      <c r="T116" s="252" t="s">
        <v>282</v>
      </c>
      <c r="U116" s="225">
        <v>0</v>
      </c>
      <c r="V116" s="225">
        <f>ROUND(E116*U116,2)</f>
        <v>0</v>
      </c>
      <c r="W116" s="225"/>
      <c r="X116" s="225" t="s">
        <v>127</v>
      </c>
      <c r="Y116" s="225" t="s">
        <v>128</v>
      </c>
      <c r="Z116" s="215"/>
      <c r="AA116" s="215"/>
      <c r="AB116" s="215"/>
      <c r="AC116" s="215"/>
      <c r="AD116" s="215"/>
      <c r="AE116" s="215"/>
      <c r="AF116" s="215"/>
      <c r="AG116" s="215" t="s">
        <v>129</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1" x14ac:dyDescent="0.2">
      <c r="A117" s="239">
        <v>63</v>
      </c>
      <c r="B117" s="240" t="s">
        <v>300</v>
      </c>
      <c r="C117" s="257" t="s">
        <v>301</v>
      </c>
      <c r="D117" s="241" t="s">
        <v>297</v>
      </c>
      <c r="E117" s="242">
        <v>1</v>
      </c>
      <c r="F117" s="243"/>
      <c r="G117" s="244">
        <f>ROUND(E117*F117,2)</f>
        <v>0</v>
      </c>
      <c r="H117" s="243"/>
      <c r="I117" s="244">
        <f>ROUND(E117*H117,2)</f>
        <v>0</v>
      </c>
      <c r="J117" s="243"/>
      <c r="K117" s="244">
        <f>ROUND(E117*J117,2)</f>
        <v>0</v>
      </c>
      <c r="L117" s="244">
        <v>21</v>
      </c>
      <c r="M117" s="244">
        <f>G117*(1+L117/100)</f>
        <v>0</v>
      </c>
      <c r="N117" s="242">
        <v>0</v>
      </c>
      <c r="O117" s="242">
        <f>ROUND(E117*N117,2)</f>
        <v>0</v>
      </c>
      <c r="P117" s="242">
        <v>0</v>
      </c>
      <c r="Q117" s="242">
        <f>ROUND(E117*P117,2)</f>
        <v>0</v>
      </c>
      <c r="R117" s="244"/>
      <c r="S117" s="244" t="s">
        <v>281</v>
      </c>
      <c r="T117" s="245" t="s">
        <v>282</v>
      </c>
      <c r="U117" s="225">
        <v>0</v>
      </c>
      <c r="V117" s="225">
        <f>ROUND(E117*U117,2)</f>
        <v>0</v>
      </c>
      <c r="W117" s="225"/>
      <c r="X117" s="225" t="s">
        <v>302</v>
      </c>
      <c r="Y117" s="225" t="s">
        <v>128</v>
      </c>
      <c r="Z117" s="215"/>
      <c r="AA117" s="215"/>
      <c r="AB117" s="215"/>
      <c r="AC117" s="215"/>
      <c r="AD117" s="215"/>
      <c r="AE117" s="215"/>
      <c r="AF117" s="215"/>
      <c r="AG117" s="215" t="s">
        <v>303</v>
      </c>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outlineLevel="2" x14ac:dyDescent="0.2">
      <c r="A118" s="222"/>
      <c r="B118" s="223"/>
      <c r="C118" s="259" t="s">
        <v>304</v>
      </c>
      <c r="D118" s="253"/>
      <c r="E118" s="253"/>
      <c r="F118" s="253"/>
      <c r="G118" s="253"/>
      <c r="H118" s="225"/>
      <c r="I118" s="225"/>
      <c r="J118" s="225"/>
      <c r="K118" s="225"/>
      <c r="L118" s="225"/>
      <c r="M118" s="225"/>
      <c r="N118" s="224"/>
      <c r="O118" s="224"/>
      <c r="P118" s="224"/>
      <c r="Q118" s="224"/>
      <c r="R118" s="225"/>
      <c r="S118" s="225"/>
      <c r="T118" s="225"/>
      <c r="U118" s="225"/>
      <c r="V118" s="225"/>
      <c r="W118" s="225"/>
      <c r="X118" s="225"/>
      <c r="Y118" s="225"/>
      <c r="Z118" s="215"/>
      <c r="AA118" s="215"/>
      <c r="AB118" s="215"/>
      <c r="AC118" s="215"/>
      <c r="AD118" s="215"/>
      <c r="AE118" s="215"/>
      <c r="AF118" s="215"/>
      <c r="AG118" s="215" t="s">
        <v>167</v>
      </c>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outlineLevel="1" x14ac:dyDescent="0.2">
      <c r="A119" s="239">
        <v>64</v>
      </c>
      <c r="B119" s="240" t="s">
        <v>305</v>
      </c>
      <c r="C119" s="257" t="s">
        <v>306</v>
      </c>
      <c r="D119" s="241" t="s">
        <v>307</v>
      </c>
      <c r="E119" s="242">
        <v>60</v>
      </c>
      <c r="F119" s="243"/>
      <c r="G119" s="244">
        <f>ROUND(E119*F119,2)</f>
        <v>0</v>
      </c>
      <c r="H119" s="243"/>
      <c r="I119" s="244">
        <f>ROUND(E119*H119,2)</f>
        <v>0</v>
      </c>
      <c r="J119" s="243"/>
      <c r="K119" s="244">
        <f>ROUND(E119*J119,2)</f>
        <v>0</v>
      </c>
      <c r="L119" s="244">
        <v>21</v>
      </c>
      <c r="M119" s="244">
        <f>G119*(1+L119/100)</f>
        <v>0</v>
      </c>
      <c r="N119" s="242">
        <v>0</v>
      </c>
      <c r="O119" s="242">
        <f>ROUND(E119*N119,2)</f>
        <v>0</v>
      </c>
      <c r="P119" s="242">
        <v>0</v>
      </c>
      <c r="Q119" s="242">
        <f>ROUND(E119*P119,2)</f>
        <v>0</v>
      </c>
      <c r="R119" s="244"/>
      <c r="S119" s="244" t="s">
        <v>281</v>
      </c>
      <c r="T119" s="245" t="s">
        <v>282</v>
      </c>
      <c r="U119" s="225">
        <v>0</v>
      </c>
      <c r="V119" s="225">
        <f>ROUND(E119*U119,2)</f>
        <v>0</v>
      </c>
      <c r="W119" s="225"/>
      <c r="X119" s="225" t="s">
        <v>133</v>
      </c>
      <c r="Y119" s="225" t="s">
        <v>128</v>
      </c>
      <c r="Z119" s="215"/>
      <c r="AA119" s="215"/>
      <c r="AB119" s="215"/>
      <c r="AC119" s="215"/>
      <c r="AD119" s="215"/>
      <c r="AE119" s="215"/>
      <c r="AF119" s="215"/>
      <c r="AG119" s="215" t="s">
        <v>134</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outlineLevel="2" x14ac:dyDescent="0.2">
      <c r="A120" s="222"/>
      <c r="B120" s="223"/>
      <c r="C120" s="259" t="s">
        <v>308</v>
      </c>
      <c r="D120" s="253"/>
      <c r="E120" s="253"/>
      <c r="F120" s="253"/>
      <c r="G120" s="253"/>
      <c r="H120" s="225"/>
      <c r="I120" s="225"/>
      <c r="J120" s="225"/>
      <c r="K120" s="225"/>
      <c r="L120" s="225"/>
      <c r="M120" s="225"/>
      <c r="N120" s="224"/>
      <c r="O120" s="224"/>
      <c r="P120" s="224"/>
      <c r="Q120" s="224"/>
      <c r="R120" s="225"/>
      <c r="S120" s="225"/>
      <c r="T120" s="225"/>
      <c r="U120" s="225"/>
      <c r="V120" s="225"/>
      <c r="W120" s="225"/>
      <c r="X120" s="225"/>
      <c r="Y120" s="225"/>
      <c r="Z120" s="215"/>
      <c r="AA120" s="215"/>
      <c r="AB120" s="215"/>
      <c r="AC120" s="215"/>
      <c r="AD120" s="215"/>
      <c r="AE120" s="215"/>
      <c r="AF120" s="215"/>
      <c r="AG120" s="215" t="s">
        <v>167</v>
      </c>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x14ac:dyDescent="0.2">
      <c r="A121" s="229" t="s">
        <v>120</v>
      </c>
      <c r="B121" s="230" t="s">
        <v>78</v>
      </c>
      <c r="C121" s="255" t="s">
        <v>90</v>
      </c>
      <c r="D121" s="231"/>
      <c r="E121" s="232"/>
      <c r="F121" s="233"/>
      <c r="G121" s="233">
        <f>SUMIF(AG122:AG124,"&lt;&gt;NOR",G122:G124)</f>
        <v>0</v>
      </c>
      <c r="H121" s="233"/>
      <c r="I121" s="233">
        <f>SUM(I122:I124)</f>
        <v>0</v>
      </c>
      <c r="J121" s="233"/>
      <c r="K121" s="233">
        <f>SUM(K122:K124)</f>
        <v>0</v>
      </c>
      <c r="L121" s="233"/>
      <c r="M121" s="233">
        <f>SUM(M122:M124)</f>
        <v>0</v>
      </c>
      <c r="N121" s="232"/>
      <c r="O121" s="232">
        <f>SUM(O122:O124)</f>
        <v>0</v>
      </c>
      <c r="P121" s="232"/>
      <c r="Q121" s="232">
        <f>SUM(Q122:Q124)</f>
        <v>0</v>
      </c>
      <c r="R121" s="233"/>
      <c r="S121" s="233"/>
      <c r="T121" s="234"/>
      <c r="U121" s="228"/>
      <c r="V121" s="228">
        <f>SUM(V122:V124)</f>
        <v>4.54</v>
      </c>
      <c r="W121" s="228"/>
      <c r="X121" s="228"/>
      <c r="Y121" s="228"/>
      <c r="AG121" t="s">
        <v>121</v>
      </c>
    </row>
    <row r="122" spans="1:60" outlineLevel="1" x14ac:dyDescent="0.2">
      <c r="A122" s="246">
        <v>65</v>
      </c>
      <c r="B122" s="247" t="s">
        <v>309</v>
      </c>
      <c r="C122" s="256" t="s">
        <v>310</v>
      </c>
      <c r="D122" s="248" t="s">
        <v>124</v>
      </c>
      <c r="E122" s="249">
        <v>35</v>
      </c>
      <c r="F122" s="250"/>
      <c r="G122" s="251">
        <f>ROUND(E122*F122,2)</f>
        <v>0</v>
      </c>
      <c r="H122" s="250"/>
      <c r="I122" s="251">
        <f>ROUND(E122*H122,2)</f>
        <v>0</v>
      </c>
      <c r="J122" s="250"/>
      <c r="K122" s="251">
        <f>ROUND(E122*J122,2)</f>
        <v>0</v>
      </c>
      <c r="L122" s="251">
        <v>21</v>
      </c>
      <c r="M122" s="251">
        <f>G122*(1+L122/100)</f>
        <v>0</v>
      </c>
      <c r="N122" s="249">
        <v>6.9999999999999994E-5</v>
      </c>
      <c r="O122" s="249">
        <f>ROUND(E122*N122,2)</f>
        <v>0</v>
      </c>
      <c r="P122" s="249">
        <v>0</v>
      </c>
      <c r="Q122" s="249">
        <f>ROUND(E122*P122,2)</f>
        <v>0</v>
      </c>
      <c r="R122" s="251"/>
      <c r="S122" s="251" t="s">
        <v>125</v>
      </c>
      <c r="T122" s="252" t="s">
        <v>126</v>
      </c>
      <c r="U122" s="225">
        <v>4.6670000000000003E-2</v>
      </c>
      <c r="V122" s="225">
        <f>ROUND(E122*U122,2)</f>
        <v>1.63</v>
      </c>
      <c r="W122" s="225"/>
      <c r="X122" s="225" t="s">
        <v>127</v>
      </c>
      <c r="Y122" s="225" t="s">
        <v>128</v>
      </c>
      <c r="Z122" s="215"/>
      <c r="AA122" s="215"/>
      <c r="AB122" s="215"/>
      <c r="AC122" s="215"/>
      <c r="AD122" s="215"/>
      <c r="AE122" s="215"/>
      <c r="AF122" s="215"/>
      <c r="AG122" s="215" t="s">
        <v>311</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outlineLevel="1" x14ac:dyDescent="0.2">
      <c r="A123" s="246">
        <v>66</v>
      </c>
      <c r="B123" s="247" t="s">
        <v>312</v>
      </c>
      <c r="C123" s="256" t="s">
        <v>313</v>
      </c>
      <c r="D123" s="248" t="s">
        <v>173</v>
      </c>
      <c r="E123" s="249">
        <v>11</v>
      </c>
      <c r="F123" s="250"/>
      <c r="G123" s="251">
        <f>ROUND(E123*F123,2)</f>
        <v>0</v>
      </c>
      <c r="H123" s="250"/>
      <c r="I123" s="251">
        <f>ROUND(E123*H123,2)</f>
        <v>0</v>
      </c>
      <c r="J123" s="250"/>
      <c r="K123" s="251">
        <f>ROUND(E123*J123,2)</f>
        <v>0</v>
      </c>
      <c r="L123" s="251">
        <v>21</v>
      </c>
      <c r="M123" s="251">
        <f>G123*(1+L123/100)</f>
        <v>0</v>
      </c>
      <c r="N123" s="249">
        <v>2.5000000000000001E-4</v>
      </c>
      <c r="O123" s="249">
        <f>ROUND(E123*N123,2)</f>
        <v>0</v>
      </c>
      <c r="P123" s="249">
        <v>0</v>
      </c>
      <c r="Q123" s="249">
        <f>ROUND(E123*P123,2)</f>
        <v>0</v>
      </c>
      <c r="R123" s="251"/>
      <c r="S123" s="251" t="s">
        <v>125</v>
      </c>
      <c r="T123" s="252" t="s">
        <v>126</v>
      </c>
      <c r="U123" s="225">
        <v>0.26417000000000002</v>
      </c>
      <c r="V123" s="225">
        <f>ROUND(E123*U123,2)</f>
        <v>2.91</v>
      </c>
      <c r="W123" s="225"/>
      <c r="X123" s="225" t="s">
        <v>127</v>
      </c>
      <c r="Y123" s="225" t="s">
        <v>128</v>
      </c>
      <c r="Z123" s="215"/>
      <c r="AA123" s="215"/>
      <c r="AB123" s="215"/>
      <c r="AC123" s="215"/>
      <c r="AD123" s="215"/>
      <c r="AE123" s="215"/>
      <c r="AF123" s="215"/>
      <c r="AG123" s="215" t="s">
        <v>311</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outlineLevel="1" x14ac:dyDescent="0.2">
      <c r="A124" s="239">
        <v>67</v>
      </c>
      <c r="B124" s="240" t="s">
        <v>314</v>
      </c>
      <c r="C124" s="257" t="s">
        <v>315</v>
      </c>
      <c r="D124" s="241" t="s">
        <v>173</v>
      </c>
      <c r="E124" s="242">
        <v>1</v>
      </c>
      <c r="F124" s="243"/>
      <c r="G124" s="244">
        <f>ROUND(E124*F124,2)</f>
        <v>0</v>
      </c>
      <c r="H124" s="243"/>
      <c r="I124" s="244">
        <f>ROUND(E124*H124,2)</f>
        <v>0</v>
      </c>
      <c r="J124" s="243"/>
      <c r="K124" s="244">
        <f>ROUND(E124*J124,2)</f>
        <v>0</v>
      </c>
      <c r="L124" s="244">
        <v>21</v>
      </c>
      <c r="M124" s="244">
        <f>G124*(1+L124/100)</f>
        <v>0</v>
      </c>
      <c r="N124" s="242">
        <v>0</v>
      </c>
      <c r="O124" s="242">
        <f>ROUND(E124*N124,2)</f>
        <v>0</v>
      </c>
      <c r="P124" s="242">
        <v>0</v>
      </c>
      <c r="Q124" s="242">
        <f>ROUND(E124*P124,2)</f>
        <v>0</v>
      </c>
      <c r="R124" s="244"/>
      <c r="S124" s="244" t="s">
        <v>281</v>
      </c>
      <c r="T124" s="245" t="s">
        <v>282</v>
      </c>
      <c r="U124" s="225">
        <v>0</v>
      </c>
      <c r="V124" s="225">
        <f>ROUND(E124*U124,2)</f>
        <v>0</v>
      </c>
      <c r="W124" s="225"/>
      <c r="X124" s="225" t="s">
        <v>127</v>
      </c>
      <c r="Y124" s="225" t="s">
        <v>128</v>
      </c>
      <c r="Z124" s="215"/>
      <c r="AA124" s="215"/>
      <c r="AB124" s="215"/>
      <c r="AC124" s="215"/>
      <c r="AD124" s="215"/>
      <c r="AE124" s="215"/>
      <c r="AF124" s="215"/>
      <c r="AG124" s="215" t="s">
        <v>316</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x14ac:dyDescent="0.2">
      <c r="A125" s="3"/>
      <c r="B125" s="4"/>
      <c r="C125" s="260"/>
      <c r="D125" s="6"/>
      <c r="E125" s="3"/>
      <c r="F125" s="3"/>
      <c r="G125" s="3"/>
      <c r="H125" s="3"/>
      <c r="I125" s="3"/>
      <c r="J125" s="3"/>
      <c r="K125" s="3"/>
      <c r="L125" s="3"/>
      <c r="M125" s="3"/>
      <c r="N125" s="3"/>
      <c r="O125" s="3"/>
      <c r="P125" s="3"/>
      <c r="Q125" s="3"/>
      <c r="R125" s="3"/>
      <c r="S125" s="3"/>
      <c r="T125" s="3"/>
      <c r="U125" s="3"/>
      <c r="V125" s="3"/>
      <c r="W125" s="3"/>
      <c r="X125" s="3"/>
      <c r="Y125" s="3"/>
      <c r="AE125">
        <v>15</v>
      </c>
      <c r="AF125">
        <v>21</v>
      </c>
      <c r="AG125" t="s">
        <v>106</v>
      </c>
    </row>
    <row r="126" spans="1:60" x14ac:dyDescent="0.2">
      <c r="A126" s="218"/>
      <c r="B126" s="219" t="s">
        <v>29</v>
      </c>
      <c r="C126" s="261"/>
      <c r="D126" s="220"/>
      <c r="E126" s="221"/>
      <c r="F126" s="221"/>
      <c r="G126" s="238">
        <f>G8+G121</f>
        <v>0</v>
      </c>
      <c r="H126" s="3"/>
      <c r="I126" s="3"/>
      <c r="J126" s="3"/>
      <c r="K126" s="3"/>
      <c r="L126" s="3"/>
      <c r="M126" s="3"/>
      <c r="N126" s="3"/>
      <c r="O126" s="3"/>
      <c r="P126" s="3"/>
      <c r="Q126" s="3"/>
      <c r="R126" s="3"/>
      <c r="S126" s="3"/>
      <c r="T126" s="3"/>
      <c r="U126" s="3"/>
      <c r="V126" s="3"/>
      <c r="W126" s="3"/>
      <c r="X126" s="3"/>
      <c r="Y126" s="3"/>
      <c r="AE126">
        <f>SUMIF(L7:L124,AE125,G7:G124)</f>
        <v>0</v>
      </c>
      <c r="AF126">
        <f>SUMIF(L7:L124,AF125,G7:G124)</f>
        <v>0</v>
      </c>
      <c r="AG126" t="s">
        <v>317</v>
      </c>
    </row>
    <row r="127" spans="1:60" x14ac:dyDescent="0.2">
      <c r="C127" s="262"/>
      <c r="D127" s="10"/>
      <c r="AG127" t="s">
        <v>318</v>
      </c>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L3+mM5629UYS0pJVBTidd26J/3jMkd256ad6SNvYNr9TzJjY+23woy2IYlOmxDNadeNK3DHN+rhJMPqjgF9eQ==" saltValue="kXqwv8bfV8ObpoIbpA/T1Q==" spinCount="100000" sheet="1" formatRows="0"/>
  <mergeCells count="10">
    <mergeCell ref="C110:G110"/>
    <mergeCell ref="C113:G113"/>
    <mergeCell ref="C118:G118"/>
    <mergeCell ref="C120:G120"/>
    <mergeCell ref="A1:G1"/>
    <mergeCell ref="C2:G2"/>
    <mergeCell ref="C3:G3"/>
    <mergeCell ref="C4:G4"/>
    <mergeCell ref="C29:G29"/>
    <mergeCell ref="C55:G5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1E39D-F607-46FF-AAEB-EB41E251F7B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0" t="s">
        <v>93</v>
      </c>
      <c r="B1" s="200"/>
      <c r="C1" s="200"/>
      <c r="D1" s="200"/>
      <c r="E1" s="200"/>
      <c r="F1" s="200"/>
      <c r="G1" s="200"/>
      <c r="AG1" t="s">
        <v>94</v>
      </c>
    </row>
    <row r="2" spans="1:60" ht="24.95" customHeight="1" x14ac:dyDescent="0.2">
      <c r="A2" s="201" t="s">
        <v>7</v>
      </c>
      <c r="B2" s="49" t="s">
        <v>43</v>
      </c>
      <c r="C2" s="204" t="s">
        <v>44</v>
      </c>
      <c r="D2" s="202"/>
      <c r="E2" s="202"/>
      <c r="F2" s="202"/>
      <c r="G2" s="203"/>
      <c r="AG2" t="s">
        <v>95</v>
      </c>
    </row>
    <row r="3" spans="1:60" ht="24.95" customHeight="1" x14ac:dyDescent="0.2">
      <c r="A3" s="201" t="s">
        <v>8</v>
      </c>
      <c r="B3" s="49" t="s">
        <v>53</v>
      </c>
      <c r="C3" s="204" t="s">
        <v>54</v>
      </c>
      <c r="D3" s="202"/>
      <c r="E3" s="202"/>
      <c r="F3" s="202"/>
      <c r="G3" s="203"/>
      <c r="AC3" s="179" t="s">
        <v>95</v>
      </c>
      <c r="AG3" t="s">
        <v>96</v>
      </c>
    </row>
    <row r="4" spans="1:60" ht="24.95" customHeight="1" x14ac:dyDescent="0.2">
      <c r="A4" s="205" t="s">
        <v>9</v>
      </c>
      <c r="B4" s="206" t="s">
        <v>57</v>
      </c>
      <c r="C4" s="207" t="s">
        <v>58</v>
      </c>
      <c r="D4" s="208"/>
      <c r="E4" s="208"/>
      <c r="F4" s="208"/>
      <c r="G4" s="209"/>
      <c r="AG4" t="s">
        <v>97</v>
      </c>
    </row>
    <row r="5" spans="1:60" x14ac:dyDescent="0.2">
      <c r="D5" s="10"/>
    </row>
    <row r="6" spans="1:60" ht="38.25" x14ac:dyDescent="0.2">
      <c r="A6" s="211" t="s">
        <v>98</v>
      </c>
      <c r="B6" s="213" t="s">
        <v>99</v>
      </c>
      <c r="C6" s="213" t="s">
        <v>100</v>
      </c>
      <c r="D6" s="212" t="s">
        <v>101</v>
      </c>
      <c r="E6" s="211" t="s">
        <v>102</v>
      </c>
      <c r="F6" s="210" t="s">
        <v>103</v>
      </c>
      <c r="G6" s="211" t="s">
        <v>29</v>
      </c>
      <c r="H6" s="214" t="s">
        <v>30</v>
      </c>
      <c r="I6" s="214" t="s">
        <v>104</v>
      </c>
      <c r="J6" s="214" t="s">
        <v>31</v>
      </c>
      <c r="K6" s="214" t="s">
        <v>105</v>
      </c>
      <c r="L6" s="214" t="s">
        <v>106</v>
      </c>
      <c r="M6" s="214" t="s">
        <v>107</v>
      </c>
      <c r="N6" s="214" t="s">
        <v>108</v>
      </c>
      <c r="O6" s="214" t="s">
        <v>109</v>
      </c>
      <c r="P6" s="214" t="s">
        <v>110</v>
      </c>
      <c r="Q6" s="214" t="s">
        <v>111</v>
      </c>
      <c r="R6" s="214" t="s">
        <v>112</v>
      </c>
      <c r="S6" s="214" t="s">
        <v>113</v>
      </c>
      <c r="T6" s="214" t="s">
        <v>114</v>
      </c>
      <c r="U6" s="214" t="s">
        <v>115</v>
      </c>
      <c r="V6" s="214" t="s">
        <v>116</v>
      </c>
      <c r="W6" s="214" t="s">
        <v>117</v>
      </c>
      <c r="X6" s="214" t="s">
        <v>118</v>
      </c>
      <c r="Y6" s="214" t="s">
        <v>119</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9" t="s">
        <v>120</v>
      </c>
      <c r="B8" s="230" t="s">
        <v>76</v>
      </c>
      <c r="C8" s="255" t="s">
        <v>77</v>
      </c>
      <c r="D8" s="231"/>
      <c r="E8" s="232"/>
      <c r="F8" s="233"/>
      <c r="G8" s="233">
        <f>SUMIF(AG9:AG11,"&lt;&gt;NOR",G9:G11)</f>
        <v>0</v>
      </c>
      <c r="H8" s="233"/>
      <c r="I8" s="233">
        <f>SUM(I9:I11)</f>
        <v>0</v>
      </c>
      <c r="J8" s="233"/>
      <c r="K8" s="233">
        <f>SUM(K9:K11)</f>
        <v>0</v>
      </c>
      <c r="L8" s="233"/>
      <c r="M8" s="233">
        <f>SUM(M9:M11)</f>
        <v>0</v>
      </c>
      <c r="N8" s="232"/>
      <c r="O8" s="232">
        <f>SUM(O9:O11)</f>
        <v>0</v>
      </c>
      <c r="P8" s="232"/>
      <c r="Q8" s="232">
        <f>SUM(Q9:Q11)</f>
        <v>0</v>
      </c>
      <c r="R8" s="233"/>
      <c r="S8" s="233"/>
      <c r="T8" s="234"/>
      <c r="U8" s="228"/>
      <c r="V8" s="228">
        <f>SUM(V9:V11)</f>
        <v>30</v>
      </c>
      <c r="W8" s="228"/>
      <c r="X8" s="228"/>
      <c r="Y8" s="228"/>
      <c r="AG8" t="s">
        <v>121</v>
      </c>
    </row>
    <row r="9" spans="1:60" outlineLevel="1" x14ac:dyDescent="0.2">
      <c r="A9" s="246">
        <v>1</v>
      </c>
      <c r="B9" s="247" t="s">
        <v>319</v>
      </c>
      <c r="C9" s="256" t="s">
        <v>320</v>
      </c>
      <c r="D9" s="248" t="s">
        <v>286</v>
      </c>
      <c r="E9" s="249">
        <v>24</v>
      </c>
      <c r="F9" s="250"/>
      <c r="G9" s="251">
        <f>ROUND(E9*F9,2)</f>
        <v>0</v>
      </c>
      <c r="H9" s="250"/>
      <c r="I9" s="251">
        <f>ROUND(E9*H9,2)</f>
        <v>0</v>
      </c>
      <c r="J9" s="250"/>
      <c r="K9" s="251">
        <f>ROUND(E9*J9,2)</f>
        <v>0</v>
      </c>
      <c r="L9" s="251">
        <v>21</v>
      </c>
      <c r="M9" s="251">
        <f>G9*(1+L9/100)</f>
        <v>0</v>
      </c>
      <c r="N9" s="249">
        <v>0</v>
      </c>
      <c r="O9" s="249">
        <f>ROUND(E9*N9,2)</f>
        <v>0</v>
      </c>
      <c r="P9" s="249">
        <v>0</v>
      </c>
      <c r="Q9" s="249">
        <f>ROUND(E9*P9,2)</f>
        <v>0</v>
      </c>
      <c r="R9" s="251"/>
      <c r="S9" s="251" t="s">
        <v>281</v>
      </c>
      <c r="T9" s="252" t="s">
        <v>282</v>
      </c>
      <c r="U9" s="225">
        <v>1</v>
      </c>
      <c r="V9" s="225">
        <f>ROUND(E9*U9,2)</f>
        <v>24</v>
      </c>
      <c r="W9" s="225"/>
      <c r="X9" s="225" t="s">
        <v>288</v>
      </c>
      <c r="Y9" s="225" t="s">
        <v>128</v>
      </c>
      <c r="Z9" s="215"/>
      <c r="AA9" s="215"/>
      <c r="AB9" s="215"/>
      <c r="AC9" s="215"/>
      <c r="AD9" s="215"/>
      <c r="AE9" s="215"/>
      <c r="AF9" s="215"/>
      <c r="AG9" s="215" t="s">
        <v>289</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x14ac:dyDescent="0.2">
      <c r="A10" s="239">
        <v>2</v>
      </c>
      <c r="B10" s="240" t="s">
        <v>321</v>
      </c>
      <c r="C10" s="257" t="s">
        <v>322</v>
      </c>
      <c r="D10" s="241" t="s">
        <v>286</v>
      </c>
      <c r="E10" s="242">
        <v>6</v>
      </c>
      <c r="F10" s="243"/>
      <c r="G10" s="244">
        <f>ROUND(E10*F10,2)</f>
        <v>0</v>
      </c>
      <c r="H10" s="243"/>
      <c r="I10" s="244">
        <f>ROUND(E10*H10,2)</f>
        <v>0</v>
      </c>
      <c r="J10" s="243"/>
      <c r="K10" s="244">
        <f>ROUND(E10*J10,2)</f>
        <v>0</v>
      </c>
      <c r="L10" s="244">
        <v>21</v>
      </c>
      <c r="M10" s="244">
        <f>G10*(1+L10/100)</f>
        <v>0</v>
      </c>
      <c r="N10" s="242">
        <v>0</v>
      </c>
      <c r="O10" s="242">
        <f>ROUND(E10*N10,2)</f>
        <v>0</v>
      </c>
      <c r="P10" s="242">
        <v>0</v>
      </c>
      <c r="Q10" s="242">
        <f>ROUND(E10*P10,2)</f>
        <v>0</v>
      </c>
      <c r="R10" s="244"/>
      <c r="S10" s="244" t="s">
        <v>281</v>
      </c>
      <c r="T10" s="245" t="s">
        <v>282</v>
      </c>
      <c r="U10" s="225">
        <v>1</v>
      </c>
      <c r="V10" s="225">
        <f>ROUND(E10*U10,2)</f>
        <v>6</v>
      </c>
      <c r="W10" s="225"/>
      <c r="X10" s="225" t="s">
        <v>288</v>
      </c>
      <c r="Y10" s="225" t="s">
        <v>128</v>
      </c>
      <c r="Z10" s="215"/>
      <c r="AA10" s="215"/>
      <c r="AB10" s="215"/>
      <c r="AC10" s="215"/>
      <c r="AD10" s="215"/>
      <c r="AE10" s="215"/>
      <c r="AF10" s="215"/>
      <c r="AG10" s="215" t="s">
        <v>289</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ht="22.5" outlineLevel="2" x14ac:dyDescent="0.2">
      <c r="A11" s="222"/>
      <c r="B11" s="223"/>
      <c r="C11" s="259" t="s">
        <v>323</v>
      </c>
      <c r="D11" s="253"/>
      <c r="E11" s="253"/>
      <c r="F11" s="253"/>
      <c r="G11" s="253"/>
      <c r="H11" s="225"/>
      <c r="I11" s="225"/>
      <c r="J11" s="225"/>
      <c r="K11" s="225"/>
      <c r="L11" s="225"/>
      <c r="M11" s="225"/>
      <c r="N11" s="224"/>
      <c r="O11" s="224"/>
      <c r="P11" s="224"/>
      <c r="Q11" s="224"/>
      <c r="R11" s="225"/>
      <c r="S11" s="225"/>
      <c r="T11" s="225"/>
      <c r="U11" s="225"/>
      <c r="V11" s="225"/>
      <c r="W11" s="225"/>
      <c r="X11" s="225"/>
      <c r="Y11" s="225"/>
      <c r="Z11" s="215"/>
      <c r="AA11" s="215"/>
      <c r="AB11" s="215"/>
      <c r="AC11" s="215"/>
      <c r="AD11" s="215"/>
      <c r="AE11" s="215"/>
      <c r="AF11" s="215"/>
      <c r="AG11" s="215" t="s">
        <v>167</v>
      </c>
      <c r="AH11" s="215"/>
      <c r="AI11" s="215"/>
      <c r="AJ11" s="215"/>
      <c r="AK11" s="215"/>
      <c r="AL11" s="215"/>
      <c r="AM11" s="215"/>
      <c r="AN11" s="215"/>
      <c r="AO11" s="215"/>
      <c r="AP11" s="215"/>
      <c r="AQ11" s="215"/>
      <c r="AR11" s="215"/>
      <c r="AS11" s="215"/>
      <c r="AT11" s="215"/>
      <c r="AU11" s="215"/>
      <c r="AV11" s="215"/>
      <c r="AW11" s="215"/>
      <c r="AX11" s="215"/>
      <c r="AY11" s="215"/>
      <c r="AZ11" s="215"/>
      <c r="BA11" s="254" t="str">
        <f>C11</f>
        <v>Demontáže a montáže časti zařízení kvalifikovaným pracovníkem MaR z důvodů zachování určité části funkce zařízení tzn. zajištění provizorního provozního stavu zařízení (např.ohřev TUV)</v>
      </c>
      <c r="BB11" s="215"/>
      <c r="BC11" s="215"/>
      <c r="BD11" s="215"/>
      <c r="BE11" s="215"/>
      <c r="BF11" s="215"/>
      <c r="BG11" s="215"/>
      <c r="BH11" s="215"/>
    </row>
    <row r="12" spans="1:60" x14ac:dyDescent="0.2">
      <c r="A12" s="229" t="s">
        <v>120</v>
      </c>
      <c r="B12" s="230" t="s">
        <v>78</v>
      </c>
      <c r="C12" s="255" t="s">
        <v>79</v>
      </c>
      <c r="D12" s="231"/>
      <c r="E12" s="232"/>
      <c r="F12" s="233"/>
      <c r="G12" s="233">
        <f>SUMIF(AG13:AG23,"&lt;&gt;NOR",G13:G23)</f>
        <v>0</v>
      </c>
      <c r="H12" s="233"/>
      <c r="I12" s="233">
        <f>SUM(I13:I23)</f>
        <v>0</v>
      </c>
      <c r="J12" s="233"/>
      <c r="K12" s="233">
        <f>SUM(K13:K23)</f>
        <v>0</v>
      </c>
      <c r="L12" s="233"/>
      <c r="M12" s="233">
        <f>SUM(M13:M23)</f>
        <v>0</v>
      </c>
      <c r="N12" s="232"/>
      <c r="O12" s="232">
        <f>SUM(O13:O23)</f>
        <v>0</v>
      </c>
      <c r="P12" s="232"/>
      <c r="Q12" s="232">
        <f>SUM(Q13:Q23)</f>
        <v>0</v>
      </c>
      <c r="R12" s="233"/>
      <c r="S12" s="233"/>
      <c r="T12" s="234"/>
      <c r="U12" s="228"/>
      <c r="V12" s="228">
        <f>SUM(V13:V23)</f>
        <v>12.030000000000001</v>
      </c>
      <c r="W12" s="228"/>
      <c r="X12" s="228"/>
      <c r="Y12" s="228"/>
      <c r="AG12" t="s">
        <v>121</v>
      </c>
    </row>
    <row r="13" spans="1:60" outlineLevel="1" x14ac:dyDescent="0.2">
      <c r="A13" s="239">
        <v>3</v>
      </c>
      <c r="B13" s="240" t="s">
        <v>324</v>
      </c>
      <c r="C13" s="257" t="s">
        <v>325</v>
      </c>
      <c r="D13" s="241" t="s">
        <v>326</v>
      </c>
      <c r="E13" s="242">
        <v>1</v>
      </c>
      <c r="F13" s="243"/>
      <c r="G13" s="244">
        <f>ROUND(E13*F13,2)</f>
        <v>0</v>
      </c>
      <c r="H13" s="243"/>
      <c r="I13" s="244">
        <f>ROUND(E13*H13,2)</f>
        <v>0</v>
      </c>
      <c r="J13" s="243"/>
      <c r="K13" s="244">
        <f>ROUND(E13*J13,2)</f>
        <v>0</v>
      </c>
      <c r="L13" s="244">
        <v>21</v>
      </c>
      <c r="M13" s="244">
        <f>G13*(1+L13/100)</f>
        <v>0</v>
      </c>
      <c r="N13" s="242">
        <v>0</v>
      </c>
      <c r="O13" s="242">
        <f>ROUND(E13*N13,2)</f>
        <v>0</v>
      </c>
      <c r="P13" s="242">
        <v>0</v>
      </c>
      <c r="Q13" s="242">
        <f>ROUND(E13*P13,2)</f>
        <v>0</v>
      </c>
      <c r="R13" s="244"/>
      <c r="S13" s="244" t="s">
        <v>281</v>
      </c>
      <c r="T13" s="245" t="s">
        <v>327</v>
      </c>
      <c r="U13" s="225">
        <v>0</v>
      </c>
      <c r="V13" s="225">
        <f>ROUND(E13*U13,2)</f>
        <v>0</v>
      </c>
      <c r="W13" s="225"/>
      <c r="X13" s="225" t="s">
        <v>133</v>
      </c>
      <c r="Y13" s="225" t="s">
        <v>128</v>
      </c>
      <c r="Z13" s="215"/>
      <c r="AA13" s="215"/>
      <c r="AB13" s="215"/>
      <c r="AC13" s="215"/>
      <c r="AD13" s="215"/>
      <c r="AE13" s="215"/>
      <c r="AF13" s="215"/>
      <c r="AG13" s="215" t="s">
        <v>134</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ht="67.5" outlineLevel="2" x14ac:dyDescent="0.2">
      <c r="A14" s="222"/>
      <c r="B14" s="223"/>
      <c r="C14" s="259" t="s">
        <v>328</v>
      </c>
      <c r="D14" s="253"/>
      <c r="E14" s="253"/>
      <c r="F14" s="253"/>
      <c r="G14" s="253"/>
      <c r="H14" s="225"/>
      <c r="I14" s="225"/>
      <c r="J14" s="225"/>
      <c r="K14" s="225"/>
      <c r="L14" s="225"/>
      <c r="M14" s="225"/>
      <c r="N14" s="224"/>
      <c r="O14" s="224"/>
      <c r="P14" s="224"/>
      <c r="Q14" s="224"/>
      <c r="R14" s="225"/>
      <c r="S14" s="225"/>
      <c r="T14" s="225"/>
      <c r="U14" s="225"/>
      <c r="V14" s="225"/>
      <c r="W14" s="225"/>
      <c r="X14" s="225"/>
      <c r="Y14" s="225"/>
      <c r="Z14" s="215"/>
      <c r="AA14" s="215"/>
      <c r="AB14" s="215"/>
      <c r="AC14" s="215"/>
      <c r="AD14" s="215"/>
      <c r="AE14" s="215"/>
      <c r="AF14" s="215"/>
      <c r="AG14" s="215" t="s">
        <v>167</v>
      </c>
      <c r="AH14" s="215"/>
      <c r="AI14" s="215"/>
      <c r="AJ14" s="215"/>
      <c r="AK14" s="215"/>
      <c r="AL14" s="215"/>
      <c r="AM14" s="215"/>
      <c r="AN14" s="215"/>
      <c r="AO14" s="215"/>
      <c r="AP14" s="215"/>
      <c r="AQ14" s="215"/>
      <c r="AR14" s="215"/>
      <c r="AS14" s="215"/>
      <c r="AT14" s="215"/>
      <c r="AU14" s="215"/>
      <c r="AV14" s="215"/>
      <c r="AW14" s="215"/>
      <c r="AX14" s="215"/>
      <c r="AY14" s="215"/>
      <c r="AZ14" s="215"/>
      <c r="BA14" s="254" t="str">
        <f>C14</f>
        <v>Rozvaděčová skříň, svorkovnice nahoře, krytí IP 44,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230/24VAC,100VA, ss zdroj 5A/24VDC, servisní zásuvka 230V/10A, pomocná relé,  svorky, kabelové průchodky, , atd.   Kapsa na dokumentaci,   přístroje se zkratovou odolností 10kA, vývody kabelů nahoru, přívod kabelu zhora, atd. Včetně dílenské dokumentace.</v>
      </c>
      <c r="BB14" s="215"/>
      <c r="BC14" s="215"/>
      <c r="BD14" s="215"/>
      <c r="BE14" s="215"/>
      <c r="BF14" s="215"/>
      <c r="BG14" s="215"/>
      <c r="BH14" s="215"/>
    </row>
    <row r="15" spans="1:60" outlineLevel="1" x14ac:dyDescent="0.2">
      <c r="A15" s="239">
        <v>4</v>
      </c>
      <c r="B15" s="240" t="s">
        <v>329</v>
      </c>
      <c r="C15" s="257" t="s">
        <v>330</v>
      </c>
      <c r="D15" s="241" t="s">
        <v>173</v>
      </c>
      <c r="E15" s="242">
        <v>1</v>
      </c>
      <c r="F15" s="243"/>
      <c r="G15" s="244">
        <f>ROUND(E15*F15,2)</f>
        <v>0</v>
      </c>
      <c r="H15" s="243"/>
      <c r="I15" s="244">
        <f>ROUND(E15*H15,2)</f>
        <v>0</v>
      </c>
      <c r="J15" s="243"/>
      <c r="K15" s="244">
        <f>ROUND(E15*J15,2)</f>
        <v>0</v>
      </c>
      <c r="L15" s="244">
        <v>21</v>
      </c>
      <c r="M15" s="244">
        <f>G15*(1+L15/100)</f>
        <v>0</v>
      </c>
      <c r="N15" s="242">
        <v>0</v>
      </c>
      <c r="O15" s="242">
        <f>ROUND(E15*N15,2)</f>
        <v>0</v>
      </c>
      <c r="P15" s="242">
        <v>0</v>
      </c>
      <c r="Q15" s="242">
        <f>ROUND(E15*P15,2)</f>
        <v>0</v>
      </c>
      <c r="R15" s="244" t="s">
        <v>84</v>
      </c>
      <c r="S15" s="244" t="s">
        <v>125</v>
      </c>
      <c r="T15" s="245" t="s">
        <v>126</v>
      </c>
      <c r="U15" s="225">
        <v>4.5359999999999996</v>
      </c>
      <c r="V15" s="225">
        <f>ROUND(E15*U15,2)</f>
        <v>4.54</v>
      </c>
      <c r="W15" s="225"/>
      <c r="X15" s="225" t="s">
        <v>127</v>
      </c>
      <c r="Y15" s="225" t="s">
        <v>128</v>
      </c>
      <c r="Z15" s="215"/>
      <c r="AA15" s="215"/>
      <c r="AB15" s="215"/>
      <c r="AC15" s="215"/>
      <c r="AD15" s="215"/>
      <c r="AE15" s="215"/>
      <c r="AF15" s="215"/>
      <c r="AG15" s="215" t="s">
        <v>129</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ht="22.5" outlineLevel="2" x14ac:dyDescent="0.2">
      <c r="A16" s="222"/>
      <c r="B16" s="223"/>
      <c r="C16" s="264" t="s">
        <v>331</v>
      </c>
      <c r="D16" s="263"/>
      <c r="E16" s="263"/>
      <c r="F16" s="263"/>
      <c r="G16" s="263"/>
      <c r="H16" s="225"/>
      <c r="I16" s="225"/>
      <c r="J16" s="225"/>
      <c r="K16" s="225"/>
      <c r="L16" s="225"/>
      <c r="M16" s="225"/>
      <c r="N16" s="224"/>
      <c r="O16" s="224"/>
      <c r="P16" s="224"/>
      <c r="Q16" s="224"/>
      <c r="R16" s="225"/>
      <c r="S16" s="225"/>
      <c r="T16" s="225"/>
      <c r="U16" s="225"/>
      <c r="V16" s="225"/>
      <c r="W16" s="225"/>
      <c r="X16" s="225"/>
      <c r="Y16" s="225"/>
      <c r="Z16" s="215"/>
      <c r="AA16" s="215"/>
      <c r="AB16" s="215"/>
      <c r="AC16" s="215"/>
      <c r="AD16" s="215"/>
      <c r="AE16" s="215"/>
      <c r="AF16" s="215"/>
      <c r="AG16" s="215" t="s">
        <v>332</v>
      </c>
      <c r="AH16" s="215"/>
      <c r="AI16" s="215"/>
      <c r="AJ16" s="215"/>
      <c r="AK16" s="215"/>
      <c r="AL16" s="215"/>
      <c r="AM16" s="215"/>
      <c r="AN16" s="215"/>
      <c r="AO16" s="215"/>
      <c r="AP16" s="215"/>
      <c r="AQ16" s="215"/>
      <c r="AR16" s="215"/>
      <c r="AS16" s="215"/>
      <c r="AT16" s="215"/>
      <c r="AU16" s="215"/>
      <c r="AV16" s="215"/>
      <c r="AW16" s="215"/>
      <c r="AX16" s="215"/>
      <c r="AY16" s="215"/>
      <c r="AZ16" s="215"/>
      <c r="BA16" s="254" t="str">
        <f>C16</f>
        <v>montáž rozvaděčů nn a vn včetně usazení, sestavení dílců, vyvážení, upevnění, zapojení a montáž demontovaných částí a přístrojů,  kontroly a dotažení spojů, opravy nátěrů, avšak bez zapojení, a ukončení kabelů</v>
      </c>
      <c r="BB16" s="215"/>
      <c r="BC16" s="215"/>
      <c r="BD16" s="215"/>
      <c r="BE16" s="215"/>
      <c r="BF16" s="215"/>
      <c r="BG16" s="215"/>
      <c r="BH16" s="215"/>
    </row>
    <row r="17" spans="1:60" outlineLevel="2" x14ac:dyDescent="0.2">
      <c r="A17" s="222"/>
      <c r="B17" s="223"/>
      <c r="C17" s="258" t="s">
        <v>333</v>
      </c>
      <c r="D17" s="226"/>
      <c r="E17" s="227">
        <v>1</v>
      </c>
      <c r="F17" s="225"/>
      <c r="G17" s="225"/>
      <c r="H17" s="225"/>
      <c r="I17" s="225"/>
      <c r="J17" s="225"/>
      <c r="K17" s="225"/>
      <c r="L17" s="225"/>
      <c r="M17" s="225"/>
      <c r="N17" s="224"/>
      <c r="O17" s="224"/>
      <c r="P17" s="224"/>
      <c r="Q17" s="224"/>
      <c r="R17" s="225"/>
      <c r="S17" s="225"/>
      <c r="T17" s="225"/>
      <c r="U17" s="225"/>
      <c r="V17" s="225"/>
      <c r="W17" s="225"/>
      <c r="X17" s="225"/>
      <c r="Y17" s="225"/>
      <c r="Z17" s="215"/>
      <c r="AA17" s="215"/>
      <c r="AB17" s="215"/>
      <c r="AC17" s="215"/>
      <c r="AD17" s="215"/>
      <c r="AE17" s="215"/>
      <c r="AF17" s="215"/>
      <c r="AG17" s="215" t="s">
        <v>136</v>
      </c>
      <c r="AH17" s="215">
        <v>5</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x14ac:dyDescent="0.2">
      <c r="A18" s="239">
        <v>5</v>
      </c>
      <c r="B18" s="240" t="s">
        <v>334</v>
      </c>
      <c r="C18" s="257" t="s">
        <v>335</v>
      </c>
      <c r="D18" s="241" t="s">
        <v>326</v>
      </c>
      <c r="E18" s="242">
        <v>1</v>
      </c>
      <c r="F18" s="243"/>
      <c r="G18" s="244">
        <f>ROUND(E18*F18,2)</f>
        <v>0</v>
      </c>
      <c r="H18" s="243"/>
      <c r="I18" s="244">
        <f>ROUND(E18*H18,2)</f>
        <v>0</v>
      </c>
      <c r="J18" s="243"/>
      <c r="K18" s="244">
        <f>ROUND(E18*J18,2)</f>
        <v>0</v>
      </c>
      <c r="L18" s="244">
        <v>21</v>
      </c>
      <c r="M18" s="244">
        <f>G18*(1+L18/100)</f>
        <v>0</v>
      </c>
      <c r="N18" s="242">
        <v>0</v>
      </c>
      <c r="O18" s="242">
        <f>ROUND(E18*N18,2)</f>
        <v>0</v>
      </c>
      <c r="P18" s="242">
        <v>0</v>
      </c>
      <c r="Q18" s="242">
        <f>ROUND(E18*P18,2)</f>
        <v>0</v>
      </c>
      <c r="R18" s="244"/>
      <c r="S18" s="244" t="s">
        <v>281</v>
      </c>
      <c r="T18" s="245" t="s">
        <v>282</v>
      </c>
      <c r="U18" s="225">
        <v>0</v>
      </c>
      <c r="V18" s="225">
        <f>ROUND(E18*U18,2)</f>
        <v>0</v>
      </c>
      <c r="W18" s="225"/>
      <c r="X18" s="225" t="s">
        <v>133</v>
      </c>
      <c r="Y18" s="225" t="s">
        <v>128</v>
      </c>
      <c r="Z18" s="215"/>
      <c r="AA18" s="215"/>
      <c r="AB18" s="215"/>
      <c r="AC18" s="215"/>
      <c r="AD18" s="215"/>
      <c r="AE18" s="215"/>
      <c r="AF18" s="215"/>
      <c r="AG18" s="215" t="s">
        <v>134</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2" x14ac:dyDescent="0.2">
      <c r="A19" s="222"/>
      <c r="B19" s="223"/>
      <c r="C19" s="258" t="s">
        <v>333</v>
      </c>
      <c r="D19" s="226"/>
      <c r="E19" s="227">
        <v>1</v>
      </c>
      <c r="F19" s="225"/>
      <c r="G19" s="225"/>
      <c r="H19" s="225"/>
      <c r="I19" s="225"/>
      <c r="J19" s="225"/>
      <c r="K19" s="225"/>
      <c r="L19" s="225"/>
      <c r="M19" s="225"/>
      <c r="N19" s="224"/>
      <c r="O19" s="224"/>
      <c r="P19" s="224"/>
      <c r="Q19" s="224"/>
      <c r="R19" s="225"/>
      <c r="S19" s="225"/>
      <c r="T19" s="225"/>
      <c r="U19" s="225"/>
      <c r="V19" s="225"/>
      <c r="W19" s="225"/>
      <c r="X19" s="225"/>
      <c r="Y19" s="225"/>
      <c r="Z19" s="215"/>
      <c r="AA19" s="215"/>
      <c r="AB19" s="215"/>
      <c r="AC19" s="215"/>
      <c r="AD19" s="215"/>
      <c r="AE19" s="215"/>
      <c r="AF19" s="215"/>
      <c r="AG19" s="215" t="s">
        <v>136</v>
      </c>
      <c r="AH19" s="215">
        <v>5</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ht="22.5" outlineLevel="1" x14ac:dyDescent="0.2">
      <c r="A20" s="246">
        <v>6</v>
      </c>
      <c r="B20" s="247" t="s">
        <v>336</v>
      </c>
      <c r="C20" s="256" t="s">
        <v>337</v>
      </c>
      <c r="D20" s="248" t="s">
        <v>173</v>
      </c>
      <c r="E20" s="249">
        <v>78</v>
      </c>
      <c r="F20" s="250"/>
      <c r="G20" s="251">
        <f>ROUND(E20*F20,2)</f>
        <v>0</v>
      </c>
      <c r="H20" s="250"/>
      <c r="I20" s="251">
        <f>ROUND(E20*H20,2)</f>
        <v>0</v>
      </c>
      <c r="J20" s="250"/>
      <c r="K20" s="251">
        <f>ROUND(E20*J20,2)</f>
        <v>0</v>
      </c>
      <c r="L20" s="251">
        <v>21</v>
      </c>
      <c r="M20" s="251">
        <f>G20*(1+L20/100)</f>
        <v>0</v>
      </c>
      <c r="N20" s="249">
        <v>0</v>
      </c>
      <c r="O20" s="249">
        <f>ROUND(E20*N20,2)</f>
        <v>0</v>
      </c>
      <c r="P20" s="249">
        <v>0</v>
      </c>
      <c r="Q20" s="249">
        <f>ROUND(E20*P20,2)</f>
        <v>0</v>
      </c>
      <c r="R20" s="251" t="s">
        <v>84</v>
      </c>
      <c r="S20" s="251" t="s">
        <v>125</v>
      </c>
      <c r="T20" s="252" t="s">
        <v>126</v>
      </c>
      <c r="U20" s="225">
        <v>5.0500000000000003E-2</v>
      </c>
      <c r="V20" s="225">
        <f>ROUND(E20*U20,2)</f>
        <v>3.94</v>
      </c>
      <c r="W20" s="225"/>
      <c r="X20" s="225" t="s">
        <v>127</v>
      </c>
      <c r="Y20" s="225" t="s">
        <v>128</v>
      </c>
      <c r="Z20" s="215"/>
      <c r="AA20" s="215"/>
      <c r="AB20" s="215"/>
      <c r="AC20" s="215"/>
      <c r="AD20" s="215"/>
      <c r="AE20" s="215"/>
      <c r="AF20" s="215"/>
      <c r="AG20" s="215" t="s">
        <v>129</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
      <c r="A21" s="246">
        <v>7</v>
      </c>
      <c r="B21" s="247" t="s">
        <v>338</v>
      </c>
      <c r="C21" s="256" t="s">
        <v>339</v>
      </c>
      <c r="D21" s="248" t="s">
        <v>173</v>
      </c>
      <c r="E21" s="249">
        <v>6</v>
      </c>
      <c r="F21" s="250"/>
      <c r="G21" s="251">
        <f>ROUND(E21*F21,2)</f>
        <v>0</v>
      </c>
      <c r="H21" s="250"/>
      <c r="I21" s="251">
        <f>ROUND(E21*H21,2)</f>
        <v>0</v>
      </c>
      <c r="J21" s="250"/>
      <c r="K21" s="251">
        <f>ROUND(E21*J21,2)</f>
        <v>0</v>
      </c>
      <c r="L21" s="251">
        <v>21</v>
      </c>
      <c r="M21" s="251">
        <f>G21*(1+L21/100)</f>
        <v>0</v>
      </c>
      <c r="N21" s="249">
        <v>0</v>
      </c>
      <c r="O21" s="249">
        <f>ROUND(E21*N21,2)</f>
        <v>0</v>
      </c>
      <c r="P21" s="249">
        <v>0</v>
      </c>
      <c r="Q21" s="249">
        <f>ROUND(E21*P21,2)</f>
        <v>0</v>
      </c>
      <c r="R21" s="251" t="s">
        <v>84</v>
      </c>
      <c r="S21" s="251" t="s">
        <v>125</v>
      </c>
      <c r="T21" s="252" t="s">
        <v>126</v>
      </c>
      <c r="U21" s="225">
        <v>0.05</v>
      </c>
      <c r="V21" s="225">
        <f>ROUND(E21*U21,2)</f>
        <v>0.3</v>
      </c>
      <c r="W21" s="225"/>
      <c r="X21" s="225" t="s">
        <v>127</v>
      </c>
      <c r="Y21" s="225" t="s">
        <v>128</v>
      </c>
      <c r="Z21" s="215"/>
      <c r="AA21" s="215"/>
      <c r="AB21" s="215"/>
      <c r="AC21" s="215"/>
      <c r="AD21" s="215"/>
      <c r="AE21" s="215"/>
      <c r="AF21" s="215"/>
      <c r="AG21" s="215" t="s">
        <v>129</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x14ac:dyDescent="0.2">
      <c r="A22" s="246">
        <v>8</v>
      </c>
      <c r="B22" s="247" t="s">
        <v>340</v>
      </c>
      <c r="C22" s="256" t="s">
        <v>341</v>
      </c>
      <c r="D22" s="248" t="s">
        <v>173</v>
      </c>
      <c r="E22" s="249">
        <v>4</v>
      </c>
      <c r="F22" s="250"/>
      <c r="G22" s="251">
        <f>ROUND(E22*F22,2)</f>
        <v>0</v>
      </c>
      <c r="H22" s="250"/>
      <c r="I22" s="251">
        <f>ROUND(E22*H22,2)</f>
        <v>0</v>
      </c>
      <c r="J22" s="250"/>
      <c r="K22" s="251">
        <f>ROUND(E22*J22,2)</f>
        <v>0</v>
      </c>
      <c r="L22" s="251">
        <v>21</v>
      </c>
      <c r="M22" s="251">
        <f>G22*(1+L22/100)</f>
        <v>0</v>
      </c>
      <c r="N22" s="249">
        <v>0</v>
      </c>
      <c r="O22" s="249">
        <f>ROUND(E22*N22,2)</f>
        <v>0</v>
      </c>
      <c r="P22" s="249">
        <v>0</v>
      </c>
      <c r="Q22" s="249">
        <f>ROUND(E22*P22,2)</f>
        <v>0</v>
      </c>
      <c r="R22" s="251" t="s">
        <v>84</v>
      </c>
      <c r="S22" s="251" t="s">
        <v>125</v>
      </c>
      <c r="T22" s="252" t="s">
        <v>126</v>
      </c>
      <c r="U22" s="225">
        <v>1.2500000000000001E-2</v>
      </c>
      <c r="V22" s="225">
        <f>ROUND(E22*U22,2)</f>
        <v>0.05</v>
      </c>
      <c r="W22" s="225"/>
      <c r="X22" s="225" t="s">
        <v>127</v>
      </c>
      <c r="Y22" s="225" t="s">
        <v>128</v>
      </c>
      <c r="Z22" s="215"/>
      <c r="AA22" s="215"/>
      <c r="AB22" s="215"/>
      <c r="AC22" s="215"/>
      <c r="AD22" s="215"/>
      <c r="AE22" s="215"/>
      <c r="AF22" s="215"/>
      <c r="AG22" s="215" t="s">
        <v>129</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x14ac:dyDescent="0.2">
      <c r="A23" s="246">
        <v>9</v>
      </c>
      <c r="B23" s="247" t="s">
        <v>342</v>
      </c>
      <c r="C23" s="256" t="s">
        <v>343</v>
      </c>
      <c r="D23" s="248" t="s">
        <v>173</v>
      </c>
      <c r="E23" s="249">
        <v>19</v>
      </c>
      <c r="F23" s="250"/>
      <c r="G23" s="251">
        <f>ROUND(E23*F23,2)</f>
        <v>0</v>
      </c>
      <c r="H23" s="250"/>
      <c r="I23" s="251">
        <f>ROUND(E23*H23,2)</f>
        <v>0</v>
      </c>
      <c r="J23" s="250"/>
      <c r="K23" s="251">
        <f>ROUND(E23*J23,2)</f>
        <v>0</v>
      </c>
      <c r="L23" s="251">
        <v>21</v>
      </c>
      <c r="M23" s="251">
        <f>G23*(1+L23/100)</f>
        <v>0</v>
      </c>
      <c r="N23" s="249">
        <v>0</v>
      </c>
      <c r="O23" s="249">
        <f>ROUND(E23*N23,2)</f>
        <v>0</v>
      </c>
      <c r="P23" s="249">
        <v>0</v>
      </c>
      <c r="Q23" s="249">
        <f>ROUND(E23*P23,2)</f>
        <v>0</v>
      </c>
      <c r="R23" s="251" t="s">
        <v>84</v>
      </c>
      <c r="S23" s="251" t="s">
        <v>125</v>
      </c>
      <c r="T23" s="252" t="s">
        <v>126</v>
      </c>
      <c r="U23" s="225">
        <v>0.16866999999999999</v>
      </c>
      <c r="V23" s="225">
        <f>ROUND(E23*U23,2)</f>
        <v>3.2</v>
      </c>
      <c r="W23" s="225"/>
      <c r="X23" s="225" t="s">
        <v>127</v>
      </c>
      <c r="Y23" s="225" t="s">
        <v>128</v>
      </c>
      <c r="Z23" s="215"/>
      <c r="AA23" s="215"/>
      <c r="AB23" s="215"/>
      <c r="AC23" s="215"/>
      <c r="AD23" s="215"/>
      <c r="AE23" s="215"/>
      <c r="AF23" s="215"/>
      <c r="AG23" s="215" t="s">
        <v>129</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x14ac:dyDescent="0.2">
      <c r="A24" s="229" t="s">
        <v>120</v>
      </c>
      <c r="B24" s="230" t="s">
        <v>80</v>
      </c>
      <c r="C24" s="255" t="s">
        <v>81</v>
      </c>
      <c r="D24" s="231"/>
      <c r="E24" s="232"/>
      <c r="F24" s="233"/>
      <c r="G24" s="233">
        <f>SUMIF(AG25:AG47,"&lt;&gt;NOR",G25:G47)</f>
        <v>0</v>
      </c>
      <c r="H24" s="233"/>
      <c r="I24" s="233">
        <f>SUM(I25:I47)</f>
        <v>0</v>
      </c>
      <c r="J24" s="233"/>
      <c r="K24" s="233">
        <f>SUM(K25:K47)</f>
        <v>0</v>
      </c>
      <c r="L24" s="233"/>
      <c r="M24" s="233">
        <f>SUM(M25:M47)</f>
        <v>0</v>
      </c>
      <c r="N24" s="232"/>
      <c r="O24" s="232">
        <f>SUM(O25:O47)</f>
        <v>0</v>
      </c>
      <c r="P24" s="232"/>
      <c r="Q24" s="232">
        <f>SUM(Q25:Q47)</f>
        <v>0</v>
      </c>
      <c r="R24" s="233"/>
      <c r="S24" s="233"/>
      <c r="T24" s="234"/>
      <c r="U24" s="228"/>
      <c r="V24" s="228">
        <f>SUM(V25:V47)</f>
        <v>44</v>
      </c>
      <c r="W24" s="228"/>
      <c r="X24" s="228"/>
      <c r="Y24" s="228"/>
      <c r="AG24" t="s">
        <v>121</v>
      </c>
    </row>
    <row r="25" spans="1:60" ht="33.75" outlineLevel="1" x14ac:dyDescent="0.2">
      <c r="A25" s="239">
        <v>10</v>
      </c>
      <c r="B25" s="240" t="s">
        <v>344</v>
      </c>
      <c r="C25" s="257" t="s">
        <v>345</v>
      </c>
      <c r="D25" s="241" t="s">
        <v>326</v>
      </c>
      <c r="E25" s="242">
        <v>1</v>
      </c>
      <c r="F25" s="243"/>
      <c r="G25" s="244">
        <f>ROUND(E25*F25,2)</f>
        <v>0</v>
      </c>
      <c r="H25" s="243"/>
      <c r="I25" s="244">
        <f>ROUND(E25*H25,2)</f>
        <v>0</v>
      </c>
      <c r="J25" s="243"/>
      <c r="K25" s="244">
        <f>ROUND(E25*J25,2)</f>
        <v>0</v>
      </c>
      <c r="L25" s="244">
        <v>21</v>
      </c>
      <c r="M25" s="244">
        <f>G25*(1+L25/100)</f>
        <v>0</v>
      </c>
      <c r="N25" s="242">
        <v>0</v>
      </c>
      <c r="O25" s="242">
        <f>ROUND(E25*N25,2)</f>
        <v>0</v>
      </c>
      <c r="P25" s="242">
        <v>0</v>
      </c>
      <c r="Q25" s="242">
        <f>ROUND(E25*P25,2)</f>
        <v>0</v>
      </c>
      <c r="R25" s="244"/>
      <c r="S25" s="244" t="s">
        <v>281</v>
      </c>
      <c r="T25" s="245" t="s">
        <v>282</v>
      </c>
      <c r="U25" s="225">
        <v>0</v>
      </c>
      <c r="V25" s="225">
        <f>ROUND(E25*U25,2)</f>
        <v>0</v>
      </c>
      <c r="W25" s="225"/>
      <c r="X25" s="225" t="s">
        <v>133</v>
      </c>
      <c r="Y25" s="225" t="s">
        <v>128</v>
      </c>
      <c r="Z25" s="215"/>
      <c r="AA25" s="215"/>
      <c r="AB25" s="215"/>
      <c r="AC25" s="215"/>
      <c r="AD25" s="215"/>
      <c r="AE25" s="215"/>
      <c r="AF25" s="215"/>
      <c r="AG25" s="215" t="s">
        <v>134</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2" x14ac:dyDescent="0.2">
      <c r="A26" s="222"/>
      <c r="B26" s="223"/>
      <c r="C26" s="259" t="s">
        <v>346</v>
      </c>
      <c r="D26" s="253"/>
      <c r="E26" s="253"/>
      <c r="F26" s="253"/>
      <c r="G26" s="253"/>
      <c r="H26" s="225"/>
      <c r="I26" s="225"/>
      <c r="J26" s="225"/>
      <c r="K26" s="225"/>
      <c r="L26" s="225"/>
      <c r="M26" s="225"/>
      <c r="N26" s="224"/>
      <c r="O26" s="224"/>
      <c r="P26" s="224"/>
      <c r="Q26" s="224"/>
      <c r="R26" s="225"/>
      <c r="S26" s="225"/>
      <c r="T26" s="225"/>
      <c r="U26" s="225"/>
      <c r="V26" s="225"/>
      <c r="W26" s="225"/>
      <c r="X26" s="225"/>
      <c r="Y26" s="225"/>
      <c r="Z26" s="215"/>
      <c r="AA26" s="215"/>
      <c r="AB26" s="215"/>
      <c r="AC26" s="215"/>
      <c r="AD26" s="215"/>
      <c r="AE26" s="215"/>
      <c r="AF26" s="215"/>
      <c r="AG26" s="215" t="s">
        <v>167</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ht="33.75" outlineLevel="1" x14ac:dyDescent="0.2">
      <c r="A27" s="246">
        <v>11</v>
      </c>
      <c r="B27" s="247" t="s">
        <v>347</v>
      </c>
      <c r="C27" s="256" t="s">
        <v>348</v>
      </c>
      <c r="D27" s="248" t="s">
        <v>326</v>
      </c>
      <c r="E27" s="249">
        <v>1</v>
      </c>
      <c r="F27" s="250"/>
      <c r="G27" s="251">
        <f>ROUND(E27*F27,2)</f>
        <v>0</v>
      </c>
      <c r="H27" s="250"/>
      <c r="I27" s="251">
        <f>ROUND(E27*H27,2)</f>
        <v>0</v>
      </c>
      <c r="J27" s="250"/>
      <c r="K27" s="251">
        <f>ROUND(E27*J27,2)</f>
        <v>0</v>
      </c>
      <c r="L27" s="251">
        <v>21</v>
      </c>
      <c r="M27" s="251">
        <f>G27*(1+L27/100)</f>
        <v>0</v>
      </c>
      <c r="N27" s="249">
        <v>0</v>
      </c>
      <c r="O27" s="249">
        <f>ROUND(E27*N27,2)</f>
        <v>0</v>
      </c>
      <c r="P27" s="249">
        <v>0</v>
      </c>
      <c r="Q27" s="249">
        <f>ROUND(E27*P27,2)</f>
        <v>0</v>
      </c>
      <c r="R27" s="251"/>
      <c r="S27" s="251" t="s">
        <v>281</v>
      </c>
      <c r="T27" s="252" t="s">
        <v>282</v>
      </c>
      <c r="U27" s="225">
        <v>0</v>
      </c>
      <c r="V27" s="225">
        <f>ROUND(E27*U27,2)</f>
        <v>0</v>
      </c>
      <c r="W27" s="225"/>
      <c r="X27" s="225" t="s">
        <v>133</v>
      </c>
      <c r="Y27" s="225" t="s">
        <v>128</v>
      </c>
      <c r="Z27" s="215"/>
      <c r="AA27" s="215"/>
      <c r="AB27" s="215"/>
      <c r="AC27" s="215"/>
      <c r="AD27" s="215"/>
      <c r="AE27" s="215"/>
      <c r="AF27" s="215"/>
      <c r="AG27" s="215" t="s">
        <v>134</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ht="22.5" outlineLevel="1" x14ac:dyDescent="0.2">
      <c r="A28" s="246">
        <v>12</v>
      </c>
      <c r="B28" s="247" t="s">
        <v>349</v>
      </c>
      <c r="C28" s="256" t="s">
        <v>350</v>
      </c>
      <c r="D28" s="248" t="s">
        <v>351</v>
      </c>
      <c r="E28" s="249">
        <v>1</v>
      </c>
      <c r="F28" s="250"/>
      <c r="G28" s="251">
        <f>ROUND(E28*F28,2)</f>
        <v>0</v>
      </c>
      <c r="H28" s="250"/>
      <c r="I28" s="251">
        <f>ROUND(E28*H28,2)</f>
        <v>0</v>
      </c>
      <c r="J28" s="250"/>
      <c r="K28" s="251">
        <f>ROUND(E28*J28,2)</f>
        <v>0</v>
      </c>
      <c r="L28" s="251">
        <v>21</v>
      </c>
      <c r="M28" s="251">
        <f>G28*(1+L28/100)</f>
        <v>0</v>
      </c>
      <c r="N28" s="249">
        <v>0</v>
      </c>
      <c r="O28" s="249">
        <f>ROUND(E28*N28,2)</f>
        <v>0</v>
      </c>
      <c r="P28" s="249">
        <v>0</v>
      </c>
      <c r="Q28" s="249">
        <f>ROUND(E28*P28,2)</f>
        <v>0</v>
      </c>
      <c r="R28" s="251"/>
      <c r="S28" s="251" t="s">
        <v>281</v>
      </c>
      <c r="T28" s="252" t="s">
        <v>282</v>
      </c>
      <c r="U28" s="225">
        <v>0</v>
      </c>
      <c r="V28" s="225">
        <f>ROUND(E28*U28,2)</f>
        <v>0</v>
      </c>
      <c r="W28" s="225"/>
      <c r="X28" s="225" t="s">
        <v>133</v>
      </c>
      <c r="Y28" s="225" t="s">
        <v>128</v>
      </c>
      <c r="Z28" s="215"/>
      <c r="AA28" s="215"/>
      <c r="AB28" s="215"/>
      <c r="AC28" s="215"/>
      <c r="AD28" s="215"/>
      <c r="AE28" s="215"/>
      <c r="AF28" s="215"/>
      <c r="AG28" s="215" t="s">
        <v>134</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x14ac:dyDescent="0.2">
      <c r="A29" s="246">
        <v>13</v>
      </c>
      <c r="B29" s="247" t="s">
        <v>352</v>
      </c>
      <c r="C29" s="256" t="s">
        <v>353</v>
      </c>
      <c r="D29" s="248" t="s">
        <v>351</v>
      </c>
      <c r="E29" s="249">
        <v>1</v>
      </c>
      <c r="F29" s="250"/>
      <c r="G29" s="251">
        <f>ROUND(E29*F29,2)</f>
        <v>0</v>
      </c>
      <c r="H29" s="250"/>
      <c r="I29" s="251">
        <f>ROUND(E29*H29,2)</f>
        <v>0</v>
      </c>
      <c r="J29" s="250"/>
      <c r="K29" s="251">
        <f>ROUND(E29*J29,2)</f>
        <v>0</v>
      </c>
      <c r="L29" s="251">
        <v>21</v>
      </c>
      <c r="M29" s="251">
        <f>G29*(1+L29/100)</f>
        <v>0</v>
      </c>
      <c r="N29" s="249">
        <v>0</v>
      </c>
      <c r="O29" s="249">
        <f>ROUND(E29*N29,2)</f>
        <v>0</v>
      </c>
      <c r="P29" s="249">
        <v>0</v>
      </c>
      <c r="Q29" s="249">
        <f>ROUND(E29*P29,2)</f>
        <v>0</v>
      </c>
      <c r="R29" s="251"/>
      <c r="S29" s="251" t="s">
        <v>281</v>
      </c>
      <c r="T29" s="252" t="s">
        <v>282</v>
      </c>
      <c r="U29" s="225">
        <v>0</v>
      </c>
      <c r="V29" s="225">
        <f>ROUND(E29*U29,2)</f>
        <v>0</v>
      </c>
      <c r="W29" s="225"/>
      <c r="X29" s="225" t="s">
        <v>133</v>
      </c>
      <c r="Y29" s="225" t="s">
        <v>128</v>
      </c>
      <c r="Z29" s="215"/>
      <c r="AA29" s="215"/>
      <c r="AB29" s="215"/>
      <c r="AC29" s="215"/>
      <c r="AD29" s="215"/>
      <c r="AE29" s="215"/>
      <c r="AF29" s="215"/>
      <c r="AG29" s="215" t="s">
        <v>134</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x14ac:dyDescent="0.2">
      <c r="A30" s="246">
        <v>14</v>
      </c>
      <c r="B30" s="247" t="s">
        <v>354</v>
      </c>
      <c r="C30" s="256" t="s">
        <v>355</v>
      </c>
      <c r="D30" s="248" t="s">
        <v>351</v>
      </c>
      <c r="E30" s="249">
        <v>1</v>
      </c>
      <c r="F30" s="250"/>
      <c r="G30" s="251">
        <f>ROUND(E30*F30,2)</f>
        <v>0</v>
      </c>
      <c r="H30" s="250"/>
      <c r="I30" s="251">
        <f>ROUND(E30*H30,2)</f>
        <v>0</v>
      </c>
      <c r="J30" s="250"/>
      <c r="K30" s="251">
        <f>ROUND(E30*J30,2)</f>
        <v>0</v>
      </c>
      <c r="L30" s="251">
        <v>21</v>
      </c>
      <c r="M30" s="251">
        <f>G30*(1+L30/100)</f>
        <v>0</v>
      </c>
      <c r="N30" s="249">
        <v>0</v>
      </c>
      <c r="O30" s="249">
        <f>ROUND(E30*N30,2)</f>
        <v>0</v>
      </c>
      <c r="P30" s="249">
        <v>0</v>
      </c>
      <c r="Q30" s="249">
        <f>ROUND(E30*P30,2)</f>
        <v>0</v>
      </c>
      <c r="R30" s="251"/>
      <c r="S30" s="251" t="s">
        <v>281</v>
      </c>
      <c r="T30" s="252" t="s">
        <v>282</v>
      </c>
      <c r="U30" s="225">
        <v>0</v>
      </c>
      <c r="V30" s="225">
        <f>ROUND(E30*U30,2)</f>
        <v>0</v>
      </c>
      <c r="W30" s="225"/>
      <c r="X30" s="225" t="s">
        <v>133</v>
      </c>
      <c r="Y30" s="225" t="s">
        <v>128</v>
      </c>
      <c r="Z30" s="215"/>
      <c r="AA30" s="215"/>
      <c r="AB30" s="215"/>
      <c r="AC30" s="215"/>
      <c r="AD30" s="215"/>
      <c r="AE30" s="215"/>
      <c r="AF30" s="215"/>
      <c r="AG30" s="215" t="s">
        <v>134</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x14ac:dyDescent="0.2">
      <c r="A31" s="246">
        <v>15</v>
      </c>
      <c r="B31" s="247" t="s">
        <v>356</v>
      </c>
      <c r="C31" s="256" t="s">
        <v>357</v>
      </c>
      <c r="D31" s="248" t="s">
        <v>351</v>
      </c>
      <c r="E31" s="249">
        <v>1</v>
      </c>
      <c r="F31" s="250"/>
      <c r="G31" s="251">
        <f>ROUND(E31*F31,2)</f>
        <v>0</v>
      </c>
      <c r="H31" s="250"/>
      <c r="I31" s="251">
        <f>ROUND(E31*H31,2)</f>
        <v>0</v>
      </c>
      <c r="J31" s="250"/>
      <c r="K31" s="251">
        <f>ROUND(E31*J31,2)</f>
        <v>0</v>
      </c>
      <c r="L31" s="251">
        <v>21</v>
      </c>
      <c r="M31" s="251">
        <f>G31*(1+L31/100)</f>
        <v>0</v>
      </c>
      <c r="N31" s="249">
        <v>0</v>
      </c>
      <c r="O31" s="249">
        <f>ROUND(E31*N31,2)</f>
        <v>0</v>
      </c>
      <c r="P31" s="249">
        <v>0</v>
      </c>
      <c r="Q31" s="249">
        <f>ROUND(E31*P31,2)</f>
        <v>0</v>
      </c>
      <c r="R31" s="251"/>
      <c r="S31" s="251" t="s">
        <v>281</v>
      </c>
      <c r="T31" s="252" t="s">
        <v>282</v>
      </c>
      <c r="U31" s="225">
        <v>0</v>
      </c>
      <c r="V31" s="225">
        <f>ROUND(E31*U31,2)</f>
        <v>0</v>
      </c>
      <c r="W31" s="225"/>
      <c r="X31" s="225" t="s">
        <v>133</v>
      </c>
      <c r="Y31" s="225" t="s">
        <v>128</v>
      </c>
      <c r="Z31" s="215"/>
      <c r="AA31" s="215"/>
      <c r="AB31" s="215"/>
      <c r="AC31" s="215"/>
      <c r="AD31" s="215"/>
      <c r="AE31" s="215"/>
      <c r="AF31" s="215"/>
      <c r="AG31" s="215" t="s">
        <v>134</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x14ac:dyDescent="0.2">
      <c r="A32" s="239">
        <v>16</v>
      </c>
      <c r="B32" s="240" t="s">
        <v>358</v>
      </c>
      <c r="C32" s="257" t="s">
        <v>359</v>
      </c>
      <c r="D32" s="241" t="s">
        <v>326</v>
      </c>
      <c r="E32" s="242">
        <v>1</v>
      </c>
      <c r="F32" s="243"/>
      <c r="G32" s="244">
        <f>ROUND(E32*F32,2)</f>
        <v>0</v>
      </c>
      <c r="H32" s="243"/>
      <c r="I32" s="244">
        <f>ROUND(E32*H32,2)</f>
        <v>0</v>
      </c>
      <c r="J32" s="243"/>
      <c r="K32" s="244">
        <f>ROUND(E32*J32,2)</f>
        <v>0</v>
      </c>
      <c r="L32" s="244">
        <v>21</v>
      </c>
      <c r="M32" s="244">
        <f>G32*(1+L32/100)</f>
        <v>0</v>
      </c>
      <c r="N32" s="242">
        <v>0</v>
      </c>
      <c r="O32" s="242">
        <f>ROUND(E32*N32,2)</f>
        <v>0</v>
      </c>
      <c r="P32" s="242">
        <v>0</v>
      </c>
      <c r="Q32" s="242">
        <f>ROUND(E32*P32,2)</f>
        <v>0</v>
      </c>
      <c r="R32" s="244"/>
      <c r="S32" s="244" t="s">
        <v>281</v>
      </c>
      <c r="T32" s="245" t="s">
        <v>282</v>
      </c>
      <c r="U32" s="225">
        <v>0</v>
      </c>
      <c r="V32" s="225">
        <f>ROUND(E32*U32,2)</f>
        <v>0</v>
      </c>
      <c r="W32" s="225"/>
      <c r="X32" s="225" t="s">
        <v>133</v>
      </c>
      <c r="Y32" s="225" t="s">
        <v>128</v>
      </c>
      <c r="Z32" s="215"/>
      <c r="AA32" s="215"/>
      <c r="AB32" s="215"/>
      <c r="AC32" s="215"/>
      <c r="AD32" s="215"/>
      <c r="AE32" s="215"/>
      <c r="AF32" s="215"/>
      <c r="AG32" s="215" t="s">
        <v>134</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2" x14ac:dyDescent="0.2">
      <c r="A33" s="222"/>
      <c r="B33" s="223"/>
      <c r="C33" s="259" t="s">
        <v>360</v>
      </c>
      <c r="D33" s="253"/>
      <c r="E33" s="253"/>
      <c r="F33" s="253"/>
      <c r="G33" s="253"/>
      <c r="H33" s="225"/>
      <c r="I33" s="225"/>
      <c r="J33" s="225"/>
      <c r="K33" s="225"/>
      <c r="L33" s="225"/>
      <c r="M33" s="225"/>
      <c r="N33" s="224"/>
      <c r="O33" s="224"/>
      <c r="P33" s="224"/>
      <c r="Q33" s="224"/>
      <c r="R33" s="225"/>
      <c r="S33" s="225"/>
      <c r="T33" s="225"/>
      <c r="U33" s="225"/>
      <c r="V33" s="225"/>
      <c r="W33" s="225"/>
      <c r="X33" s="225"/>
      <c r="Y33" s="225"/>
      <c r="Z33" s="215"/>
      <c r="AA33" s="215"/>
      <c r="AB33" s="215"/>
      <c r="AC33" s="215"/>
      <c r="AD33" s="215"/>
      <c r="AE33" s="215"/>
      <c r="AF33" s="215"/>
      <c r="AG33" s="215" t="s">
        <v>167</v>
      </c>
      <c r="AH33" s="215"/>
      <c r="AI33" s="215"/>
      <c r="AJ33" s="215"/>
      <c r="AK33" s="215"/>
      <c r="AL33" s="215"/>
      <c r="AM33" s="215"/>
      <c r="AN33" s="215"/>
      <c r="AO33" s="215"/>
      <c r="AP33" s="215"/>
      <c r="AQ33" s="215"/>
      <c r="AR33" s="215"/>
      <c r="AS33" s="215"/>
      <c r="AT33" s="215"/>
      <c r="AU33" s="215"/>
      <c r="AV33" s="215"/>
      <c r="AW33" s="215"/>
      <c r="AX33" s="215"/>
      <c r="AY33" s="215"/>
      <c r="AZ33" s="215"/>
      <c r="BA33" s="254" t="str">
        <f>C33</f>
        <v>7" TFT LCD-dotyková obrazovka; res.: 800 x 480; USB, ETH, RS232, RS485; 24VDC; Montáž do panelu; BacNt-IP</v>
      </c>
      <c r="BB33" s="215"/>
      <c r="BC33" s="215"/>
      <c r="BD33" s="215"/>
      <c r="BE33" s="215"/>
      <c r="BF33" s="215"/>
      <c r="BG33" s="215"/>
      <c r="BH33" s="215"/>
    </row>
    <row r="34" spans="1:60" outlineLevel="1" x14ac:dyDescent="0.2">
      <c r="A34" s="239">
        <v>17</v>
      </c>
      <c r="B34" s="240" t="s">
        <v>361</v>
      </c>
      <c r="C34" s="257" t="s">
        <v>362</v>
      </c>
      <c r="D34" s="241" t="s">
        <v>351</v>
      </c>
      <c r="E34" s="242">
        <v>2</v>
      </c>
      <c r="F34" s="243"/>
      <c r="G34" s="244">
        <f>ROUND(E34*F34,2)</f>
        <v>0</v>
      </c>
      <c r="H34" s="243"/>
      <c r="I34" s="244">
        <f>ROUND(E34*H34,2)</f>
        <v>0</v>
      </c>
      <c r="J34" s="243"/>
      <c r="K34" s="244">
        <f>ROUND(E34*J34,2)</f>
        <v>0</v>
      </c>
      <c r="L34" s="244">
        <v>21</v>
      </c>
      <c r="M34" s="244">
        <f>G34*(1+L34/100)</f>
        <v>0</v>
      </c>
      <c r="N34" s="242">
        <v>0</v>
      </c>
      <c r="O34" s="242">
        <f>ROUND(E34*N34,2)</f>
        <v>0</v>
      </c>
      <c r="P34" s="242">
        <v>0</v>
      </c>
      <c r="Q34" s="242">
        <f>ROUND(E34*P34,2)</f>
        <v>0</v>
      </c>
      <c r="R34" s="244"/>
      <c r="S34" s="244" t="s">
        <v>125</v>
      </c>
      <c r="T34" s="245" t="s">
        <v>126</v>
      </c>
      <c r="U34" s="225">
        <v>1</v>
      </c>
      <c r="V34" s="225">
        <f>ROUND(E34*U34,2)</f>
        <v>2</v>
      </c>
      <c r="W34" s="225"/>
      <c r="X34" s="225" t="s">
        <v>127</v>
      </c>
      <c r="Y34" s="225" t="s">
        <v>128</v>
      </c>
      <c r="Z34" s="215"/>
      <c r="AA34" s="215"/>
      <c r="AB34" s="215"/>
      <c r="AC34" s="215"/>
      <c r="AD34" s="215"/>
      <c r="AE34" s="215"/>
      <c r="AF34" s="215"/>
      <c r="AG34" s="215" t="s">
        <v>129</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2" x14ac:dyDescent="0.2">
      <c r="A35" s="222"/>
      <c r="B35" s="223"/>
      <c r="C35" s="258" t="s">
        <v>363</v>
      </c>
      <c r="D35" s="226"/>
      <c r="E35" s="227">
        <v>1</v>
      </c>
      <c r="F35" s="225"/>
      <c r="G35" s="225"/>
      <c r="H35" s="225"/>
      <c r="I35" s="225"/>
      <c r="J35" s="225"/>
      <c r="K35" s="225"/>
      <c r="L35" s="225"/>
      <c r="M35" s="225"/>
      <c r="N35" s="224"/>
      <c r="O35" s="224"/>
      <c r="P35" s="224"/>
      <c r="Q35" s="224"/>
      <c r="R35" s="225"/>
      <c r="S35" s="225"/>
      <c r="T35" s="225"/>
      <c r="U35" s="225"/>
      <c r="V35" s="225"/>
      <c r="W35" s="225"/>
      <c r="X35" s="225"/>
      <c r="Y35" s="225"/>
      <c r="Z35" s="215"/>
      <c r="AA35" s="215"/>
      <c r="AB35" s="215"/>
      <c r="AC35" s="215"/>
      <c r="AD35" s="215"/>
      <c r="AE35" s="215"/>
      <c r="AF35" s="215"/>
      <c r="AG35" s="215" t="s">
        <v>136</v>
      </c>
      <c r="AH35" s="215">
        <v>5</v>
      </c>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3" x14ac:dyDescent="0.2">
      <c r="A36" s="222"/>
      <c r="B36" s="223"/>
      <c r="C36" s="258" t="s">
        <v>364</v>
      </c>
      <c r="D36" s="226"/>
      <c r="E36" s="227">
        <v>1</v>
      </c>
      <c r="F36" s="225"/>
      <c r="G36" s="225"/>
      <c r="H36" s="225"/>
      <c r="I36" s="225"/>
      <c r="J36" s="225"/>
      <c r="K36" s="225"/>
      <c r="L36" s="225"/>
      <c r="M36" s="225"/>
      <c r="N36" s="224"/>
      <c r="O36" s="224"/>
      <c r="P36" s="224"/>
      <c r="Q36" s="224"/>
      <c r="R36" s="225"/>
      <c r="S36" s="225"/>
      <c r="T36" s="225"/>
      <c r="U36" s="225"/>
      <c r="V36" s="225"/>
      <c r="W36" s="225"/>
      <c r="X36" s="225"/>
      <c r="Y36" s="225"/>
      <c r="Z36" s="215"/>
      <c r="AA36" s="215"/>
      <c r="AB36" s="215"/>
      <c r="AC36" s="215"/>
      <c r="AD36" s="215"/>
      <c r="AE36" s="215"/>
      <c r="AF36" s="215"/>
      <c r="AG36" s="215" t="s">
        <v>136</v>
      </c>
      <c r="AH36" s="215">
        <v>5</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x14ac:dyDescent="0.2">
      <c r="A37" s="239">
        <v>18</v>
      </c>
      <c r="B37" s="240" t="s">
        <v>365</v>
      </c>
      <c r="C37" s="257" t="s">
        <v>366</v>
      </c>
      <c r="D37" s="241" t="s">
        <v>367</v>
      </c>
      <c r="E37" s="242">
        <v>21</v>
      </c>
      <c r="F37" s="243"/>
      <c r="G37" s="244">
        <f>ROUND(E37*F37,2)</f>
        <v>0</v>
      </c>
      <c r="H37" s="243"/>
      <c r="I37" s="244">
        <f>ROUND(E37*H37,2)</f>
        <v>0</v>
      </c>
      <c r="J37" s="243"/>
      <c r="K37" s="244">
        <f>ROUND(E37*J37,2)</f>
        <v>0</v>
      </c>
      <c r="L37" s="244">
        <v>21</v>
      </c>
      <c r="M37" s="244">
        <f>G37*(1+L37/100)</f>
        <v>0</v>
      </c>
      <c r="N37" s="242">
        <v>0</v>
      </c>
      <c r="O37" s="242">
        <f>ROUND(E37*N37,2)</f>
        <v>0</v>
      </c>
      <c r="P37" s="242">
        <v>0</v>
      </c>
      <c r="Q37" s="242">
        <f>ROUND(E37*P37,2)</f>
        <v>0</v>
      </c>
      <c r="R37" s="244"/>
      <c r="S37" s="244" t="s">
        <v>281</v>
      </c>
      <c r="T37" s="245" t="s">
        <v>282</v>
      </c>
      <c r="U37" s="225">
        <v>1</v>
      </c>
      <c r="V37" s="225">
        <f>ROUND(E37*U37,2)</f>
        <v>21</v>
      </c>
      <c r="W37" s="225"/>
      <c r="X37" s="225" t="s">
        <v>127</v>
      </c>
      <c r="Y37" s="225" t="s">
        <v>128</v>
      </c>
      <c r="Z37" s="215"/>
      <c r="AA37" s="215"/>
      <c r="AB37" s="215"/>
      <c r="AC37" s="215"/>
      <c r="AD37" s="215"/>
      <c r="AE37" s="215"/>
      <c r="AF37" s="215"/>
      <c r="AG37" s="215" t="s">
        <v>129</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2" x14ac:dyDescent="0.2">
      <c r="A38" s="222"/>
      <c r="B38" s="223"/>
      <c r="C38" s="259" t="s">
        <v>368</v>
      </c>
      <c r="D38" s="253"/>
      <c r="E38" s="253"/>
      <c r="F38" s="253"/>
      <c r="G38" s="253"/>
      <c r="H38" s="225"/>
      <c r="I38" s="225"/>
      <c r="J38" s="225"/>
      <c r="K38" s="225"/>
      <c r="L38" s="225"/>
      <c r="M38" s="225"/>
      <c r="N38" s="224"/>
      <c r="O38" s="224"/>
      <c r="P38" s="224"/>
      <c r="Q38" s="224"/>
      <c r="R38" s="225"/>
      <c r="S38" s="225"/>
      <c r="T38" s="225"/>
      <c r="U38" s="225"/>
      <c r="V38" s="225"/>
      <c r="W38" s="225"/>
      <c r="X38" s="225"/>
      <c r="Y38" s="225"/>
      <c r="Z38" s="215"/>
      <c r="AA38" s="215"/>
      <c r="AB38" s="215"/>
      <c r="AC38" s="215"/>
      <c r="AD38" s="215"/>
      <c r="AE38" s="215"/>
      <c r="AF38" s="215"/>
      <c r="AG38" s="215" t="s">
        <v>167</v>
      </c>
      <c r="AH38" s="215"/>
      <c r="AI38" s="215"/>
      <c r="AJ38" s="215"/>
      <c r="AK38" s="215"/>
      <c r="AL38" s="215"/>
      <c r="AM38" s="215"/>
      <c r="AN38" s="215"/>
      <c r="AO38" s="215"/>
      <c r="AP38" s="215"/>
      <c r="AQ38" s="215"/>
      <c r="AR38" s="215"/>
      <c r="AS38" s="215"/>
      <c r="AT38" s="215"/>
      <c r="AU38" s="215"/>
      <c r="AV38" s="215"/>
      <c r="AW38" s="215"/>
      <c r="AX38" s="215"/>
      <c r="AY38" s="215"/>
      <c r="AZ38" s="215"/>
      <c r="BA38" s="254" t="str">
        <f>C38</f>
        <v>Vypracování technologického schéma , mapování datových bodů, nastavení parametrů, komplexní odzkoušení.</v>
      </c>
      <c r="BB38" s="215"/>
      <c r="BC38" s="215"/>
      <c r="BD38" s="215"/>
      <c r="BE38" s="215"/>
      <c r="BF38" s="215"/>
      <c r="BG38" s="215"/>
      <c r="BH38" s="215"/>
    </row>
    <row r="39" spans="1:60" outlineLevel="1" x14ac:dyDescent="0.2">
      <c r="A39" s="239">
        <v>19</v>
      </c>
      <c r="B39" s="240" t="s">
        <v>369</v>
      </c>
      <c r="C39" s="257" t="s">
        <v>370</v>
      </c>
      <c r="D39" s="241" t="s">
        <v>367</v>
      </c>
      <c r="E39" s="242">
        <v>21</v>
      </c>
      <c r="F39" s="243"/>
      <c r="G39" s="244">
        <f>ROUND(E39*F39,2)</f>
        <v>0</v>
      </c>
      <c r="H39" s="243"/>
      <c r="I39" s="244">
        <f>ROUND(E39*H39,2)</f>
        <v>0</v>
      </c>
      <c r="J39" s="243"/>
      <c r="K39" s="244">
        <f>ROUND(E39*J39,2)</f>
        <v>0</v>
      </c>
      <c r="L39" s="244">
        <v>21</v>
      </c>
      <c r="M39" s="244">
        <f>G39*(1+L39/100)</f>
        <v>0</v>
      </c>
      <c r="N39" s="242">
        <v>0</v>
      </c>
      <c r="O39" s="242">
        <f>ROUND(E39*N39,2)</f>
        <v>0</v>
      </c>
      <c r="P39" s="242">
        <v>0</v>
      </c>
      <c r="Q39" s="242">
        <f>ROUND(E39*P39,2)</f>
        <v>0</v>
      </c>
      <c r="R39" s="244"/>
      <c r="S39" s="244" t="s">
        <v>281</v>
      </c>
      <c r="T39" s="245" t="s">
        <v>282</v>
      </c>
      <c r="U39" s="225">
        <v>0.5</v>
      </c>
      <c r="V39" s="225">
        <f>ROUND(E39*U39,2)</f>
        <v>10.5</v>
      </c>
      <c r="W39" s="225"/>
      <c r="X39" s="225" t="s">
        <v>127</v>
      </c>
      <c r="Y39" s="225" t="s">
        <v>128</v>
      </c>
      <c r="Z39" s="215"/>
      <c r="AA39" s="215"/>
      <c r="AB39" s="215"/>
      <c r="AC39" s="215"/>
      <c r="AD39" s="215"/>
      <c r="AE39" s="215"/>
      <c r="AF39" s="215"/>
      <c r="AG39" s="215" t="s">
        <v>129</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ht="22.5" outlineLevel="2" x14ac:dyDescent="0.2">
      <c r="A40" s="222"/>
      <c r="B40" s="223"/>
      <c r="C40" s="259" t="s">
        <v>371</v>
      </c>
      <c r="D40" s="253"/>
      <c r="E40" s="253"/>
      <c r="F40" s="253"/>
      <c r="G40" s="253"/>
      <c r="H40" s="225"/>
      <c r="I40" s="225"/>
      <c r="J40" s="225"/>
      <c r="K40" s="225"/>
      <c r="L40" s="225"/>
      <c r="M40" s="225"/>
      <c r="N40" s="224"/>
      <c r="O40" s="224"/>
      <c r="P40" s="224"/>
      <c r="Q40" s="224"/>
      <c r="R40" s="225"/>
      <c r="S40" s="225"/>
      <c r="T40" s="225"/>
      <c r="U40" s="225"/>
      <c r="V40" s="225"/>
      <c r="W40" s="225"/>
      <c r="X40" s="225"/>
      <c r="Y40" s="225"/>
      <c r="Z40" s="215"/>
      <c r="AA40" s="215"/>
      <c r="AB40" s="215"/>
      <c r="AC40" s="215"/>
      <c r="AD40" s="215"/>
      <c r="AE40" s="215"/>
      <c r="AF40" s="215"/>
      <c r="AG40" s="215" t="s">
        <v>167</v>
      </c>
      <c r="AH40" s="215"/>
      <c r="AI40" s="215"/>
      <c r="AJ40" s="215"/>
      <c r="AK40" s="215"/>
      <c r="AL40" s="215"/>
      <c r="AM40" s="215"/>
      <c r="AN40" s="215"/>
      <c r="AO40" s="215"/>
      <c r="AP40" s="215"/>
      <c r="AQ40" s="215"/>
      <c r="AR40" s="215"/>
      <c r="AS40" s="215"/>
      <c r="AT40" s="215"/>
      <c r="AU40" s="215"/>
      <c r="AV40" s="215"/>
      <c r="AW40" s="215"/>
      <c r="AX40" s="215"/>
      <c r="AY40" s="215"/>
      <c r="AZ40" s="215"/>
      <c r="BA40" s="254" t="str">
        <f>C40</f>
        <v>Komplexní odkoušení s montážním pracovníkem, kontrola napojení, ověření měřených hodnot, nastavení základních hodnot dle RPD, ověření funkce funkce.</v>
      </c>
      <c r="BB40" s="215"/>
      <c r="BC40" s="215"/>
      <c r="BD40" s="215"/>
      <c r="BE40" s="215"/>
      <c r="BF40" s="215"/>
      <c r="BG40" s="215"/>
      <c r="BH40" s="215"/>
    </row>
    <row r="41" spans="1:60" outlineLevel="2" x14ac:dyDescent="0.2">
      <c r="A41" s="222"/>
      <c r="B41" s="223"/>
      <c r="C41" s="258" t="s">
        <v>372</v>
      </c>
      <c r="D41" s="226"/>
      <c r="E41" s="227">
        <v>21</v>
      </c>
      <c r="F41" s="225"/>
      <c r="G41" s="225"/>
      <c r="H41" s="225"/>
      <c r="I41" s="225"/>
      <c r="J41" s="225"/>
      <c r="K41" s="225"/>
      <c r="L41" s="225"/>
      <c r="M41" s="225"/>
      <c r="N41" s="224"/>
      <c r="O41" s="224"/>
      <c r="P41" s="224"/>
      <c r="Q41" s="224"/>
      <c r="R41" s="225"/>
      <c r="S41" s="225"/>
      <c r="T41" s="225"/>
      <c r="U41" s="225"/>
      <c r="V41" s="225"/>
      <c r="W41" s="225"/>
      <c r="X41" s="225"/>
      <c r="Y41" s="225"/>
      <c r="Z41" s="215"/>
      <c r="AA41" s="215"/>
      <c r="AB41" s="215"/>
      <c r="AC41" s="215"/>
      <c r="AD41" s="215"/>
      <c r="AE41" s="215"/>
      <c r="AF41" s="215"/>
      <c r="AG41" s="215" t="s">
        <v>136</v>
      </c>
      <c r="AH41" s="215">
        <v>5</v>
      </c>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x14ac:dyDescent="0.2">
      <c r="A42" s="239">
        <v>20</v>
      </c>
      <c r="B42" s="240" t="s">
        <v>373</v>
      </c>
      <c r="C42" s="257" t="s">
        <v>374</v>
      </c>
      <c r="D42" s="241" t="s">
        <v>367</v>
      </c>
      <c r="E42" s="242">
        <v>21</v>
      </c>
      <c r="F42" s="243"/>
      <c r="G42" s="244">
        <f>ROUND(E42*F42,2)</f>
        <v>0</v>
      </c>
      <c r="H42" s="243"/>
      <c r="I42" s="244">
        <f>ROUND(E42*H42,2)</f>
        <v>0</v>
      </c>
      <c r="J42" s="243"/>
      <c r="K42" s="244">
        <f>ROUND(E42*J42,2)</f>
        <v>0</v>
      </c>
      <c r="L42" s="244">
        <v>21</v>
      </c>
      <c r="M42" s="244">
        <f>G42*(1+L42/100)</f>
        <v>0</v>
      </c>
      <c r="N42" s="242">
        <v>0</v>
      </c>
      <c r="O42" s="242">
        <f>ROUND(E42*N42,2)</f>
        <v>0</v>
      </c>
      <c r="P42" s="242">
        <v>0</v>
      </c>
      <c r="Q42" s="242">
        <f>ROUND(E42*P42,2)</f>
        <v>0</v>
      </c>
      <c r="R42" s="244"/>
      <c r="S42" s="244" t="s">
        <v>281</v>
      </c>
      <c r="T42" s="245" t="s">
        <v>282</v>
      </c>
      <c r="U42" s="225">
        <v>0.5</v>
      </c>
      <c r="V42" s="225">
        <f>ROUND(E42*U42,2)</f>
        <v>10.5</v>
      </c>
      <c r="W42" s="225"/>
      <c r="X42" s="225" t="s">
        <v>127</v>
      </c>
      <c r="Y42" s="225" t="s">
        <v>128</v>
      </c>
      <c r="Z42" s="215"/>
      <c r="AA42" s="215"/>
      <c r="AB42" s="215"/>
      <c r="AC42" s="215"/>
      <c r="AD42" s="215"/>
      <c r="AE42" s="215"/>
      <c r="AF42" s="215"/>
      <c r="AG42" s="215" t="s">
        <v>129</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2" x14ac:dyDescent="0.2">
      <c r="A43" s="222"/>
      <c r="B43" s="223"/>
      <c r="C43" s="259" t="s">
        <v>368</v>
      </c>
      <c r="D43" s="253"/>
      <c r="E43" s="253"/>
      <c r="F43" s="253"/>
      <c r="G43" s="253"/>
      <c r="H43" s="225"/>
      <c r="I43" s="225"/>
      <c r="J43" s="225"/>
      <c r="K43" s="225"/>
      <c r="L43" s="225"/>
      <c r="M43" s="225"/>
      <c r="N43" s="224"/>
      <c r="O43" s="224"/>
      <c r="P43" s="224"/>
      <c r="Q43" s="224"/>
      <c r="R43" s="225"/>
      <c r="S43" s="225"/>
      <c r="T43" s="225"/>
      <c r="U43" s="225"/>
      <c r="V43" s="225"/>
      <c r="W43" s="225"/>
      <c r="X43" s="225"/>
      <c r="Y43" s="225"/>
      <c r="Z43" s="215"/>
      <c r="AA43" s="215"/>
      <c r="AB43" s="215"/>
      <c r="AC43" s="215"/>
      <c r="AD43" s="215"/>
      <c r="AE43" s="215"/>
      <c r="AF43" s="215"/>
      <c r="AG43" s="215" t="s">
        <v>167</v>
      </c>
      <c r="AH43" s="215"/>
      <c r="AI43" s="215"/>
      <c r="AJ43" s="215"/>
      <c r="AK43" s="215"/>
      <c r="AL43" s="215"/>
      <c r="AM43" s="215"/>
      <c r="AN43" s="215"/>
      <c r="AO43" s="215"/>
      <c r="AP43" s="215"/>
      <c r="AQ43" s="215"/>
      <c r="AR43" s="215"/>
      <c r="AS43" s="215"/>
      <c r="AT43" s="215"/>
      <c r="AU43" s="215"/>
      <c r="AV43" s="215"/>
      <c r="AW43" s="215"/>
      <c r="AX43" s="215"/>
      <c r="AY43" s="215"/>
      <c r="AZ43" s="215"/>
      <c r="BA43" s="254" t="str">
        <f>C43</f>
        <v>Vypracování technologického schéma , mapování datových bodů, nastavení parametrů, komplexní odzkoušení.</v>
      </c>
      <c r="BB43" s="215"/>
      <c r="BC43" s="215"/>
      <c r="BD43" s="215"/>
      <c r="BE43" s="215"/>
      <c r="BF43" s="215"/>
      <c r="BG43" s="215"/>
      <c r="BH43" s="215"/>
    </row>
    <row r="44" spans="1:60" outlineLevel="2" x14ac:dyDescent="0.2">
      <c r="A44" s="222"/>
      <c r="B44" s="223"/>
      <c r="C44" s="258" t="s">
        <v>372</v>
      </c>
      <c r="D44" s="226"/>
      <c r="E44" s="227">
        <v>21</v>
      </c>
      <c r="F44" s="225"/>
      <c r="G44" s="225"/>
      <c r="H44" s="225"/>
      <c r="I44" s="225"/>
      <c r="J44" s="225"/>
      <c r="K44" s="225"/>
      <c r="L44" s="225"/>
      <c r="M44" s="225"/>
      <c r="N44" s="224"/>
      <c r="O44" s="224"/>
      <c r="P44" s="224"/>
      <c r="Q44" s="224"/>
      <c r="R44" s="225"/>
      <c r="S44" s="225"/>
      <c r="T44" s="225"/>
      <c r="U44" s="225"/>
      <c r="V44" s="225"/>
      <c r="W44" s="225"/>
      <c r="X44" s="225"/>
      <c r="Y44" s="225"/>
      <c r="Z44" s="215"/>
      <c r="AA44" s="215"/>
      <c r="AB44" s="215"/>
      <c r="AC44" s="215"/>
      <c r="AD44" s="215"/>
      <c r="AE44" s="215"/>
      <c r="AF44" s="215"/>
      <c r="AG44" s="215" t="s">
        <v>136</v>
      </c>
      <c r="AH44" s="215">
        <v>5</v>
      </c>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x14ac:dyDescent="0.2">
      <c r="A45" s="239">
        <v>21</v>
      </c>
      <c r="B45" s="240" t="s">
        <v>375</v>
      </c>
      <c r="C45" s="257" t="s">
        <v>376</v>
      </c>
      <c r="D45" s="241" t="s">
        <v>377</v>
      </c>
      <c r="E45" s="242">
        <v>21</v>
      </c>
      <c r="F45" s="243"/>
      <c r="G45" s="244">
        <f>ROUND(E45*F45,2)</f>
        <v>0</v>
      </c>
      <c r="H45" s="243"/>
      <c r="I45" s="244">
        <f>ROUND(E45*H45,2)</f>
        <v>0</v>
      </c>
      <c r="J45" s="243"/>
      <c r="K45" s="244">
        <f>ROUND(E45*J45,2)</f>
        <v>0</v>
      </c>
      <c r="L45" s="244">
        <v>21</v>
      </c>
      <c r="M45" s="244">
        <f>G45*(1+L45/100)</f>
        <v>0</v>
      </c>
      <c r="N45" s="242">
        <v>0</v>
      </c>
      <c r="O45" s="242">
        <f>ROUND(E45*N45,2)</f>
        <v>0</v>
      </c>
      <c r="P45" s="242">
        <v>0</v>
      </c>
      <c r="Q45" s="242">
        <f>ROUND(E45*P45,2)</f>
        <v>0</v>
      </c>
      <c r="R45" s="244"/>
      <c r="S45" s="244" t="s">
        <v>281</v>
      </c>
      <c r="T45" s="245" t="s">
        <v>378</v>
      </c>
      <c r="U45" s="225">
        <v>0</v>
      </c>
      <c r="V45" s="225">
        <f>ROUND(E45*U45,2)</f>
        <v>0</v>
      </c>
      <c r="W45" s="225"/>
      <c r="X45" s="225" t="s">
        <v>127</v>
      </c>
      <c r="Y45" s="225" t="s">
        <v>128</v>
      </c>
      <c r="Z45" s="215"/>
      <c r="AA45" s="215"/>
      <c r="AB45" s="215"/>
      <c r="AC45" s="215"/>
      <c r="AD45" s="215"/>
      <c r="AE45" s="215"/>
      <c r="AF45" s="215"/>
      <c r="AG45" s="215" t="s">
        <v>129</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2" x14ac:dyDescent="0.2">
      <c r="A46" s="222"/>
      <c r="B46" s="223"/>
      <c r="C46" s="259" t="s">
        <v>379</v>
      </c>
      <c r="D46" s="253"/>
      <c r="E46" s="253"/>
      <c r="F46" s="253"/>
      <c r="G46" s="253"/>
      <c r="H46" s="225"/>
      <c r="I46" s="225"/>
      <c r="J46" s="225"/>
      <c r="K46" s="225"/>
      <c r="L46" s="225"/>
      <c r="M46" s="225"/>
      <c r="N46" s="224"/>
      <c r="O46" s="224"/>
      <c r="P46" s="224"/>
      <c r="Q46" s="224"/>
      <c r="R46" s="225"/>
      <c r="S46" s="225"/>
      <c r="T46" s="225"/>
      <c r="U46" s="225"/>
      <c r="V46" s="225"/>
      <c r="W46" s="225"/>
      <c r="X46" s="225"/>
      <c r="Y46" s="225"/>
      <c r="Z46" s="215"/>
      <c r="AA46" s="215"/>
      <c r="AB46" s="215"/>
      <c r="AC46" s="215"/>
      <c r="AD46" s="215"/>
      <c r="AE46" s="215"/>
      <c r="AF46" s="215"/>
      <c r="AG46" s="215" t="s">
        <v>167</v>
      </c>
      <c r="AH46" s="215"/>
      <c r="AI46" s="215"/>
      <c r="AJ46" s="215"/>
      <c r="AK46" s="215"/>
      <c r="AL46" s="215"/>
      <c r="AM46" s="215"/>
      <c r="AN46" s="215"/>
      <c r="AO46" s="215"/>
      <c r="AP46" s="215"/>
      <c r="AQ46" s="215"/>
      <c r="AR46" s="215"/>
      <c r="AS46" s="215"/>
      <c r="AT46" s="215"/>
      <c r="AU46" s="215"/>
      <c r="AV46" s="215"/>
      <c r="AW46" s="215"/>
      <c r="AX46" s="215"/>
      <c r="AY46" s="215"/>
      <c r="AZ46" s="215"/>
      <c r="BA46" s="254" t="str">
        <f>C46</f>
        <v>Odzkoušení zapojení  komunikace s příslušnou OPS , nastavení včetně přizpůsobení požadovaným  úrovním uživatelského  přístupu</v>
      </c>
      <c r="BB46" s="215"/>
      <c r="BC46" s="215"/>
      <c r="BD46" s="215"/>
      <c r="BE46" s="215"/>
      <c r="BF46" s="215"/>
      <c r="BG46" s="215"/>
      <c r="BH46" s="215"/>
    </row>
    <row r="47" spans="1:60" outlineLevel="2" x14ac:dyDescent="0.2">
      <c r="A47" s="222"/>
      <c r="B47" s="223"/>
      <c r="C47" s="258" t="s">
        <v>372</v>
      </c>
      <c r="D47" s="226"/>
      <c r="E47" s="227">
        <v>21</v>
      </c>
      <c r="F47" s="225"/>
      <c r="G47" s="225"/>
      <c r="H47" s="225"/>
      <c r="I47" s="225"/>
      <c r="J47" s="225"/>
      <c r="K47" s="225"/>
      <c r="L47" s="225"/>
      <c r="M47" s="225"/>
      <c r="N47" s="224"/>
      <c r="O47" s="224"/>
      <c r="P47" s="224"/>
      <c r="Q47" s="224"/>
      <c r="R47" s="225"/>
      <c r="S47" s="225"/>
      <c r="T47" s="225"/>
      <c r="U47" s="225"/>
      <c r="V47" s="225"/>
      <c r="W47" s="225"/>
      <c r="X47" s="225"/>
      <c r="Y47" s="225"/>
      <c r="Z47" s="215"/>
      <c r="AA47" s="215"/>
      <c r="AB47" s="215"/>
      <c r="AC47" s="215"/>
      <c r="AD47" s="215"/>
      <c r="AE47" s="215"/>
      <c r="AF47" s="215"/>
      <c r="AG47" s="215" t="s">
        <v>136</v>
      </c>
      <c r="AH47" s="215">
        <v>5</v>
      </c>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x14ac:dyDescent="0.2">
      <c r="A48" s="218" t="s">
        <v>120</v>
      </c>
      <c r="B48" s="219" t="s">
        <v>82</v>
      </c>
      <c r="C48" s="261" t="s">
        <v>83</v>
      </c>
      <c r="D48" s="235"/>
      <c r="E48" s="236"/>
      <c r="F48" s="237"/>
      <c r="G48" s="237">
        <f>SUMIF(AG49:AG87,"&lt;&gt;NOR",G49:G87)</f>
        <v>0</v>
      </c>
      <c r="H48" s="237"/>
      <c r="I48" s="237">
        <f>SUM(I49:I87)</f>
        <v>0</v>
      </c>
      <c r="J48" s="237"/>
      <c r="K48" s="237">
        <f>SUM(K49:K87)</f>
        <v>0</v>
      </c>
      <c r="L48" s="237"/>
      <c r="M48" s="237">
        <f>SUM(M49:M87)</f>
        <v>0</v>
      </c>
      <c r="N48" s="236"/>
      <c r="O48" s="236">
        <f>SUM(O49:O87)</f>
        <v>0</v>
      </c>
      <c r="P48" s="236"/>
      <c r="Q48" s="236">
        <f>SUM(Q49:Q87)</f>
        <v>0</v>
      </c>
      <c r="R48" s="237"/>
      <c r="S48" s="237"/>
      <c r="T48" s="238"/>
      <c r="U48" s="228"/>
      <c r="V48" s="228">
        <f>SUM(V49:V87)</f>
        <v>12.66</v>
      </c>
      <c r="W48" s="228"/>
      <c r="X48" s="228"/>
      <c r="Y48" s="228"/>
      <c r="AG48" t="s">
        <v>121</v>
      </c>
    </row>
    <row r="49" spans="1:60" outlineLevel="1" x14ac:dyDescent="0.2">
      <c r="A49" s="222"/>
      <c r="B49" s="223"/>
      <c r="C49" s="259" t="s">
        <v>380</v>
      </c>
      <c r="D49" s="253"/>
      <c r="E49" s="253"/>
      <c r="F49" s="253"/>
      <c r="G49" s="253"/>
      <c r="H49" s="225"/>
      <c r="I49" s="225"/>
      <c r="J49" s="225"/>
      <c r="K49" s="225"/>
      <c r="L49" s="225"/>
      <c r="M49" s="225"/>
      <c r="N49" s="224"/>
      <c r="O49" s="224"/>
      <c r="P49" s="224"/>
      <c r="Q49" s="224"/>
      <c r="R49" s="225"/>
      <c r="S49" s="225"/>
      <c r="T49" s="225"/>
      <c r="U49" s="225"/>
      <c r="V49" s="225"/>
      <c r="W49" s="225"/>
      <c r="X49" s="225"/>
      <c r="Y49" s="225"/>
      <c r="Z49" s="215"/>
      <c r="AA49" s="215"/>
      <c r="AB49" s="215"/>
      <c r="AC49" s="215"/>
      <c r="AD49" s="215"/>
      <c r="AE49" s="215"/>
      <c r="AF49" s="215"/>
      <c r="AG49" s="215" t="s">
        <v>167</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x14ac:dyDescent="0.2">
      <c r="A50" s="239">
        <v>22</v>
      </c>
      <c r="B50" s="240" t="s">
        <v>381</v>
      </c>
      <c r="C50" s="257" t="s">
        <v>382</v>
      </c>
      <c r="D50" s="241" t="s">
        <v>326</v>
      </c>
      <c r="E50" s="242">
        <v>1</v>
      </c>
      <c r="F50" s="243"/>
      <c r="G50" s="244">
        <f>ROUND(E50*F50,2)</f>
        <v>0</v>
      </c>
      <c r="H50" s="243"/>
      <c r="I50" s="244">
        <f>ROUND(E50*H50,2)</f>
        <v>0</v>
      </c>
      <c r="J50" s="243"/>
      <c r="K50" s="244">
        <f>ROUND(E50*J50,2)</f>
        <v>0</v>
      </c>
      <c r="L50" s="244">
        <v>21</v>
      </c>
      <c r="M50" s="244">
        <f>G50*(1+L50/100)</f>
        <v>0</v>
      </c>
      <c r="N50" s="242">
        <v>0</v>
      </c>
      <c r="O50" s="242">
        <f>ROUND(E50*N50,2)</f>
        <v>0</v>
      </c>
      <c r="P50" s="242">
        <v>0</v>
      </c>
      <c r="Q50" s="242">
        <f>ROUND(E50*P50,2)</f>
        <v>0</v>
      </c>
      <c r="R50" s="244"/>
      <c r="S50" s="244" t="s">
        <v>281</v>
      </c>
      <c r="T50" s="245" t="s">
        <v>282</v>
      </c>
      <c r="U50" s="225">
        <v>0</v>
      </c>
      <c r="V50" s="225">
        <f>ROUND(E50*U50,2)</f>
        <v>0</v>
      </c>
      <c r="W50" s="225"/>
      <c r="X50" s="225" t="s">
        <v>133</v>
      </c>
      <c r="Y50" s="225" t="s">
        <v>128</v>
      </c>
      <c r="Z50" s="215"/>
      <c r="AA50" s="215"/>
      <c r="AB50" s="215"/>
      <c r="AC50" s="215"/>
      <c r="AD50" s="215"/>
      <c r="AE50" s="215"/>
      <c r="AF50" s="215"/>
      <c r="AG50" s="215" t="s">
        <v>134</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2" x14ac:dyDescent="0.2">
      <c r="A51" s="222"/>
      <c r="B51" s="223"/>
      <c r="C51" s="259" t="s">
        <v>383</v>
      </c>
      <c r="D51" s="253"/>
      <c r="E51" s="253"/>
      <c r="F51" s="253"/>
      <c r="G51" s="253"/>
      <c r="H51" s="225"/>
      <c r="I51" s="225"/>
      <c r="J51" s="225"/>
      <c r="K51" s="225"/>
      <c r="L51" s="225"/>
      <c r="M51" s="225"/>
      <c r="N51" s="224"/>
      <c r="O51" s="224"/>
      <c r="P51" s="224"/>
      <c r="Q51" s="224"/>
      <c r="R51" s="225"/>
      <c r="S51" s="225"/>
      <c r="T51" s="225"/>
      <c r="U51" s="225"/>
      <c r="V51" s="225"/>
      <c r="W51" s="225"/>
      <c r="X51" s="225"/>
      <c r="Y51" s="225"/>
      <c r="Z51" s="215"/>
      <c r="AA51" s="215"/>
      <c r="AB51" s="215"/>
      <c r="AC51" s="215"/>
      <c r="AD51" s="215"/>
      <c r="AE51" s="215"/>
      <c r="AF51" s="215"/>
      <c r="AG51" s="215" t="s">
        <v>167</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x14ac:dyDescent="0.2">
      <c r="A52" s="239">
        <v>23</v>
      </c>
      <c r="B52" s="240" t="s">
        <v>384</v>
      </c>
      <c r="C52" s="257" t="s">
        <v>385</v>
      </c>
      <c r="D52" s="241" t="s">
        <v>326</v>
      </c>
      <c r="E52" s="242">
        <v>2</v>
      </c>
      <c r="F52" s="243"/>
      <c r="G52" s="244">
        <f>ROUND(E52*F52,2)</f>
        <v>0</v>
      </c>
      <c r="H52" s="243"/>
      <c r="I52" s="244">
        <f>ROUND(E52*H52,2)</f>
        <v>0</v>
      </c>
      <c r="J52" s="243"/>
      <c r="K52" s="244">
        <f>ROUND(E52*J52,2)</f>
        <v>0</v>
      </c>
      <c r="L52" s="244">
        <v>21</v>
      </c>
      <c r="M52" s="244">
        <f>G52*(1+L52/100)</f>
        <v>0</v>
      </c>
      <c r="N52" s="242">
        <v>0</v>
      </c>
      <c r="O52" s="242">
        <f>ROUND(E52*N52,2)</f>
        <v>0</v>
      </c>
      <c r="P52" s="242">
        <v>0</v>
      </c>
      <c r="Q52" s="242">
        <f>ROUND(E52*P52,2)</f>
        <v>0</v>
      </c>
      <c r="R52" s="244"/>
      <c r="S52" s="244" t="s">
        <v>281</v>
      </c>
      <c r="T52" s="245" t="s">
        <v>282</v>
      </c>
      <c r="U52" s="225">
        <v>0</v>
      </c>
      <c r="V52" s="225">
        <f>ROUND(E52*U52,2)</f>
        <v>0</v>
      </c>
      <c r="W52" s="225"/>
      <c r="X52" s="225" t="s">
        <v>133</v>
      </c>
      <c r="Y52" s="225" t="s">
        <v>128</v>
      </c>
      <c r="Z52" s="215"/>
      <c r="AA52" s="215"/>
      <c r="AB52" s="215"/>
      <c r="AC52" s="215"/>
      <c r="AD52" s="215"/>
      <c r="AE52" s="215"/>
      <c r="AF52" s="215"/>
      <c r="AG52" s="215" t="s">
        <v>134</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ht="45" outlineLevel="2" x14ac:dyDescent="0.2">
      <c r="A53" s="222"/>
      <c r="B53" s="223"/>
      <c r="C53" s="259" t="s">
        <v>386</v>
      </c>
      <c r="D53" s="253"/>
      <c r="E53" s="253"/>
      <c r="F53" s="253"/>
      <c r="G53" s="253"/>
      <c r="H53" s="225"/>
      <c r="I53" s="225"/>
      <c r="J53" s="225"/>
      <c r="K53" s="225"/>
      <c r="L53" s="225"/>
      <c r="M53" s="225"/>
      <c r="N53" s="224"/>
      <c r="O53" s="224"/>
      <c r="P53" s="224"/>
      <c r="Q53" s="224"/>
      <c r="R53" s="225"/>
      <c r="S53" s="225"/>
      <c r="T53" s="225"/>
      <c r="U53" s="225"/>
      <c r="V53" s="225"/>
      <c r="W53" s="225"/>
      <c r="X53" s="225"/>
      <c r="Y53" s="225"/>
      <c r="Z53" s="215"/>
      <c r="AA53" s="215"/>
      <c r="AB53" s="215"/>
      <c r="AC53" s="215"/>
      <c r="AD53" s="215"/>
      <c r="AE53" s="215"/>
      <c r="AF53" s="215"/>
      <c r="AG53" s="215" t="s">
        <v>167</v>
      </c>
      <c r="AH53" s="215"/>
      <c r="AI53" s="215"/>
      <c r="AJ53" s="215"/>
      <c r="AK53" s="215"/>
      <c r="AL53" s="215"/>
      <c r="AM53" s="215"/>
      <c r="AN53" s="215"/>
      <c r="AO53" s="215"/>
      <c r="AP53" s="215"/>
      <c r="AQ53" s="215"/>
      <c r="AR53" s="215"/>
      <c r="AS53" s="215"/>
      <c r="AT53" s="215"/>
      <c r="AU53" s="215"/>
      <c r="AV53" s="215"/>
      <c r="AW53" s="215"/>
      <c r="AX53" s="215"/>
      <c r="AY53" s="215"/>
      <c r="AZ53" s="215"/>
      <c r="BA53" s="254" t="str">
        <f>C53</f>
        <v>Detekovaný plyn hořlavé plyny a páry výbušných látek - kalibrace pouze pro jeden plyn (standardní kalibrace - metan). Signalizace dvoustupňová (dva výstupy). Provedení výstupů tranzistor s otevřeným kolektorem (60 V/0,3 A). Zahřívací doba cca 40 sec. Standardně nastavená  20% LEL pro stupeň II a 10% LEL pro stupeň I. Max. měřicí rozsah do cca 50% LEL (podle čidla) Doba odezvy do 10 sec. Napájecí napětí 12 V +/- 10% Odběr proudu 130 mA max. Krytí IP20</v>
      </c>
      <c r="BB53" s="215"/>
      <c r="BC53" s="215"/>
      <c r="BD53" s="215"/>
      <c r="BE53" s="215"/>
      <c r="BF53" s="215"/>
      <c r="BG53" s="215"/>
      <c r="BH53" s="215"/>
    </row>
    <row r="54" spans="1:60" outlineLevel="1" x14ac:dyDescent="0.2">
      <c r="A54" s="239">
        <v>24</v>
      </c>
      <c r="B54" s="240" t="s">
        <v>387</v>
      </c>
      <c r="C54" s="257" t="s">
        <v>388</v>
      </c>
      <c r="D54" s="241" t="s">
        <v>326</v>
      </c>
      <c r="E54" s="242">
        <v>1</v>
      </c>
      <c r="F54" s="243"/>
      <c r="G54" s="244">
        <f>ROUND(E54*F54,2)</f>
        <v>0</v>
      </c>
      <c r="H54" s="243"/>
      <c r="I54" s="244">
        <f>ROUND(E54*H54,2)</f>
        <v>0</v>
      </c>
      <c r="J54" s="243"/>
      <c r="K54" s="244">
        <f>ROUND(E54*J54,2)</f>
        <v>0</v>
      </c>
      <c r="L54" s="244">
        <v>21</v>
      </c>
      <c r="M54" s="244">
        <f>G54*(1+L54/100)</f>
        <v>0</v>
      </c>
      <c r="N54" s="242">
        <v>0</v>
      </c>
      <c r="O54" s="242">
        <f>ROUND(E54*N54,2)</f>
        <v>0</v>
      </c>
      <c r="P54" s="242">
        <v>0</v>
      </c>
      <c r="Q54" s="242">
        <f>ROUND(E54*P54,2)</f>
        <v>0</v>
      </c>
      <c r="R54" s="244"/>
      <c r="S54" s="244" t="s">
        <v>281</v>
      </c>
      <c r="T54" s="245" t="s">
        <v>282</v>
      </c>
      <c r="U54" s="225">
        <v>0</v>
      </c>
      <c r="V54" s="225">
        <f>ROUND(E54*U54,2)</f>
        <v>0</v>
      </c>
      <c r="W54" s="225"/>
      <c r="X54" s="225" t="s">
        <v>133</v>
      </c>
      <c r="Y54" s="225" t="s">
        <v>128</v>
      </c>
      <c r="Z54" s="215"/>
      <c r="AA54" s="215"/>
      <c r="AB54" s="215"/>
      <c r="AC54" s="215"/>
      <c r="AD54" s="215"/>
      <c r="AE54" s="215"/>
      <c r="AF54" s="215"/>
      <c r="AG54" s="215" t="s">
        <v>134</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ht="45" outlineLevel="2" x14ac:dyDescent="0.2">
      <c r="A55" s="222"/>
      <c r="B55" s="223"/>
      <c r="C55" s="259" t="s">
        <v>389</v>
      </c>
      <c r="D55" s="253"/>
      <c r="E55" s="253"/>
      <c r="F55" s="253"/>
      <c r="G55" s="253"/>
      <c r="H55" s="225"/>
      <c r="I55" s="225"/>
      <c r="J55" s="225"/>
      <c r="K55" s="225"/>
      <c r="L55" s="225"/>
      <c r="M55" s="225"/>
      <c r="N55" s="224"/>
      <c r="O55" s="224"/>
      <c r="P55" s="224"/>
      <c r="Q55" s="224"/>
      <c r="R55" s="225"/>
      <c r="S55" s="225"/>
      <c r="T55" s="225"/>
      <c r="U55" s="225"/>
      <c r="V55" s="225"/>
      <c r="W55" s="225"/>
      <c r="X55" s="225"/>
      <c r="Y55" s="225"/>
      <c r="Z55" s="215"/>
      <c r="AA55" s="215"/>
      <c r="AB55" s="215"/>
      <c r="AC55" s="215"/>
      <c r="AD55" s="215"/>
      <c r="AE55" s="215"/>
      <c r="AF55" s="215"/>
      <c r="AG55" s="215" t="s">
        <v>167</v>
      </c>
      <c r="AH55" s="215"/>
      <c r="AI55" s="215"/>
      <c r="AJ55" s="215"/>
      <c r="AK55" s="215"/>
      <c r="AL55" s="215"/>
      <c r="AM55" s="215"/>
      <c r="AN55" s="215"/>
      <c r="AO55" s="215"/>
      <c r="AP55" s="215"/>
      <c r="AQ55" s="215"/>
      <c r="AR55" s="215"/>
      <c r="AS55" s="215"/>
      <c r="AT55" s="215"/>
      <c r="AU55" s="215"/>
      <c r="AV55" s="215"/>
      <c r="AW55" s="215"/>
      <c r="AX55" s="215"/>
      <c r="AY55" s="215"/>
      <c r="AZ55" s="215"/>
      <c r="BA55" s="254" t="str">
        <f>C55</f>
        <v>Detekovaný plyn CO - kalibrace pouze pro jeden plyn . Signalizace dvoustupňová (dva výstupy). Provedení výstupů tranzistor s otevřeným kolektorem (60 V/0,3 A). Zahřívací doba cca 40 sec. Standardně nastavená  20% LEL pro stupeň II a 10% LEL pro stupeň I. Max. měřicí rozsah do cca 50% LEL (podle čidla) Doba odezvy do 10 sec. Napájecí napětí 12 V +/- 10% Odběr proudu 130 mA max. Krytí IP20</v>
      </c>
      <c r="BB55" s="215"/>
      <c r="BC55" s="215"/>
      <c r="BD55" s="215"/>
      <c r="BE55" s="215"/>
      <c r="BF55" s="215"/>
      <c r="BG55" s="215"/>
      <c r="BH55" s="215"/>
    </row>
    <row r="56" spans="1:60" ht="22.5" outlineLevel="1" x14ac:dyDescent="0.2">
      <c r="A56" s="246">
        <v>25</v>
      </c>
      <c r="B56" s="247" t="s">
        <v>390</v>
      </c>
      <c r="C56" s="256" t="s">
        <v>391</v>
      </c>
      <c r="D56" s="248" t="s">
        <v>326</v>
      </c>
      <c r="E56" s="249">
        <v>1</v>
      </c>
      <c r="F56" s="250"/>
      <c r="G56" s="251">
        <f>ROUND(E56*F56,2)</f>
        <v>0</v>
      </c>
      <c r="H56" s="250"/>
      <c r="I56" s="251">
        <f>ROUND(E56*H56,2)</f>
        <v>0</v>
      </c>
      <c r="J56" s="250"/>
      <c r="K56" s="251">
        <f>ROUND(E56*J56,2)</f>
        <v>0</v>
      </c>
      <c r="L56" s="251">
        <v>21</v>
      </c>
      <c r="M56" s="251">
        <f>G56*(1+L56/100)</f>
        <v>0</v>
      </c>
      <c r="N56" s="249">
        <v>0</v>
      </c>
      <c r="O56" s="249">
        <f>ROUND(E56*N56,2)</f>
        <v>0</v>
      </c>
      <c r="P56" s="249">
        <v>0</v>
      </c>
      <c r="Q56" s="249">
        <f>ROUND(E56*P56,2)</f>
        <v>0</v>
      </c>
      <c r="R56" s="251"/>
      <c r="S56" s="251" t="s">
        <v>281</v>
      </c>
      <c r="T56" s="252" t="s">
        <v>282</v>
      </c>
      <c r="U56" s="225">
        <v>0</v>
      </c>
      <c r="V56" s="225">
        <f>ROUND(E56*U56,2)</f>
        <v>0</v>
      </c>
      <c r="W56" s="225"/>
      <c r="X56" s="225" t="s">
        <v>133</v>
      </c>
      <c r="Y56" s="225" t="s">
        <v>128</v>
      </c>
      <c r="Z56" s="215"/>
      <c r="AA56" s="215"/>
      <c r="AB56" s="215"/>
      <c r="AC56" s="215"/>
      <c r="AD56" s="215"/>
      <c r="AE56" s="215"/>
      <c r="AF56" s="215"/>
      <c r="AG56" s="215" t="s">
        <v>134</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ht="22.5" outlineLevel="1" x14ac:dyDescent="0.2">
      <c r="A57" s="246">
        <v>26</v>
      </c>
      <c r="B57" s="247" t="s">
        <v>392</v>
      </c>
      <c r="C57" s="256" t="s">
        <v>393</v>
      </c>
      <c r="D57" s="248" t="s">
        <v>297</v>
      </c>
      <c r="E57" s="249">
        <v>3</v>
      </c>
      <c r="F57" s="250"/>
      <c r="G57" s="251">
        <f>ROUND(E57*F57,2)</f>
        <v>0</v>
      </c>
      <c r="H57" s="250"/>
      <c r="I57" s="251">
        <f>ROUND(E57*H57,2)</f>
        <v>0</v>
      </c>
      <c r="J57" s="250"/>
      <c r="K57" s="251">
        <f>ROUND(E57*J57,2)</f>
        <v>0</v>
      </c>
      <c r="L57" s="251">
        <v>21</v>
      </c>
      <c r="M57" s="251">
        <f>G57*(1+L57/100)</f>
        <v>0</v>
      </c>
      <c r="N57" s="249">
        <v>0</v>
      </c>
      <c r="O57" s="249">
        <f>ROUND(E57*N57,2)</f>
        <v>0</v>
      </c>
      <c r="P57" s="249">
        <v>0</v>
      </c>
      <c r="Q57" s="249">
        <f>ROUND(E57*P57,2)</f>
        <v>0</v>
      </c>
      <c r="R57" s="251"/>
      <c r="S57" s="251" t="s">
        <v>281</v>
      </c>
      <c r="T57" s="252" t="s">
        <v>282</v>
      </c>
      <c r="U57" s="225">
        <v>0</v>
      </c>
      <c r="V57" s="225">
        <f>ROUND(E57*U57,2)</f>
        <v>0</v>
      </c>
      <c r="W57" s="225"/>
      <c r="X57" s="225" t="s">
        <v>133</v>
      </c>
      <c r="Y57" s="225" t="s">
        <v>128</v>
      </c>
      <c r="Z57" s="215"/>
      <c r="AA57" s="215"/>
      <c r="AB57" s="215"/>
      <c r="AC57" s="215"/>
      <c r="AD57" s="215"/>
      <c r="AE57" s="215"/>
      <c r="AF57" s="215"/>
      <c r="AG57" s="215" t="s">
        <v>134</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ht="22.5" outlineLevel="1" x14ac:dyDescent="0.2">
      <c r="A58" s="239">
        <v>27</v>
      </c>
      <c r="B58" s="240" t="s">
        <v>394</v>
      </c>
      <c r="C58" s="257" t="s">
        <v>395</v>
      </c>
      <c r="D58" s="241" t="s">
        <v>297</v>
      </c>
      <c r="E58" s="242">
        <v>3</v>
      </c>
      <c r="F58" s="243"/>
      <c r="G58" s="244">
        <f>ROUND(E58*F58,2)</f>
        <v>0</v>
      </c>
      <c r="H58" s="243"/>
      <c r="I58" s="244">
        <f>ROUND(E58*H58,2)</f>
        <v>0</v>
      </c>
      <c r="J58" s="243"/>
      <c r="K58" s="244">
        <f>ROUND(E58*J58,2)</f>
        <v>0</v>
      </c>
      <c r="L58" s="244">
        <v>21</v>
      </c>
      <c r="M58" s="244">
        <f>G58*(1+L58/100)</f>
        <v>0</v>
      </c>
      <c r="N58" s="242">
        <v>0</v>
      </c>
      <c r="O58" s="242">
        <f>ROUND(E58*N58,2)</f>
        <v>0</v>
      </c>
      <c r="P58" s="242">
        <v>0</v>
      </c>
      <c r="Q58" s="242">
        <f>ROUND(E58*P58,2)</f>
        <v>0</v>
      </c>
      <c r="R58" s="244"/>
      <c r="S58" s="244" t="s">
        <v>281</v>
      </c>
      <c r="T58" s="245" t="s">
        <v>282</v>
      </c>
      <c r="U58" s="225">
        <v>0</v>
      </c>
      <c r="V58" s="225">
        <f>ROUND(E58*U58,2)</f>
        <v>0</v>
      </c>
      <c r="W58" s="225"/>
      <c r="X58" s="225" t="s">
        <v>133</v>
      </c>
      <c r="Y58" s="225" t="s">
        <v>128</v>
      </c>
      <c r="Z58" s="215"/>
      <c r="AA58" s="215"/>
      <c r="AB58" s="215"/>
      <c r="AC58" s="215"/>
      <c r="AD58" s="215"/>
      <c r="AE58" s="215"/>
      <c r="AF58" s="215"/>
      <c r="AG58" s="215" t="s">
        <v>134</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2" x14ac:dyDescent="0.2">
      <c r="A59" s="222"/>
      <c r="B59" s="223"/>
      <c r="C59" s="258" t="s">
        <v>396</v>
      </c>
      <c r="D59" s="226"/>
      <c r="E59" s="227">
        <v>3</v>
      </c>
      <c r="F59" s="225"/>
      <c r="G59" s="225"/>
      <c r="H59" s="225"/>
      <c r="I59" s="225"/>
      <c r="J59" s="225"/>
      <c r="K59" s="225"/>
      <c r="L59" s="225"/>
      <c r="M59" s="225"/>
      <c r="N59" s="224"/>
      <c r="O59" s="224"/>
      <c r="P59" s="224"/>
      <c r="Q59" s="224"/>
      <c r="R59" s="225"/>
      <c r="S59" s="225"/>
      <c r="T59" s="225"/>
      <c r="U59" s="225"/>
      <c r="V59" s="225"/>
      <c r="W59" s="225"/>
      <c r="X59" s="225"/>
      <c r="Y59" s="225"/>
      <c r="Z59" s="215"/>
      <c r="AA59" s="215"/>
      <c r="AB59" s="215"/>
      <c r="AC59" s="215"/>
      <c r="AD59" s="215"/>
      <c r="AE59" s="215"/>
      <c r="AF59" s="215"/>
      <c r="AG59" s="215" t="s">
        <v>136</v>
      </c>
      <c r="AH59" s="215">
        <v>5</v>
      </c>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ht="33.75" outlineLevel="1" x14ac:dyDescent="0.2">
      <c r="A60" s="246">
        <v>28</v>
      </c>
      <c r="B60" s="247" t="s">
        <v>397</v>
      </c>
      <c r="C60" s="256" t="s">
        <v>398</v>
      </c>
      <c r="D60" s="248" t="s">
        <v>173</v>
      </c>
      <c r="E60" s="249">
        <v>1</v>
      </c>
      <c r="F60" s="250"/>
      <c r="G60" s="251">
        <f>ROUND(E60*F60,2)</f>
        <v>0</v>
      </c>
      <c r="H60" s="250"/>
      <c r="I60" s="251">
        <f>ROUND(E60*H60,2)</f>
        <v>0</v>
      </c>
      <c r="J60" s="250"/>
      <c r="K60" s="251">
        <f>ROUND(E60*J60,2)</f>
        <v>0</v>
      </c>
      <c r="L60" s="251">
        <v>21</v>
      </c>
      <c r="M60" s="251">
        <f>G60*(1+L60/100)</f>
        <v>0</v>
      </c>
      <c r="N60" s="249">
        <v>7.5000000000000002E-4</v>
      </c>
      <c r="O60" s="249">
        <f>ROUND(E60*N60,2)</f>
        <v>0</v>
      </c>
      <c r="P60" s="249">
        <v>0</v>
      </c>
      <c r="Q60" s="249">
        <f>ROUND(E60*P60,2)</f>
        <v>0</v>
      </c>
      <c r="R60" s="251"/>
      <c r="S60" s="251" t="s">
        <v>125</v>
      </c>
      <c r="T60" s="252" t="s">
        <v>126</v>
      </c>
      <c r="U60" s="225">
        <v>0</v>
      </c>
      <c r="V60" s="225">
        <f>ROUND(E60*U60,2)</f>
        <v>0</v>
      </c>
      <c r="W60" s="225"/>
      <c r="X60" s="225" t="s">
        <v>399</v>
      </c>
      <c r="Y60" s="225" t="s">
        <v>128</v>
      </c>
      <c r="Z60" s="215"/>
      <c r="AA60" s="215"/>
      <c r="AB60" s="215"/>
      <c r="AC60" s="215"/>
      <c r="AD60" s="215"/>
      <c r="AE60" s="215"/>
      <c r="AF60" s="215"/>
      <c r="AG60" s="215" t="s">
        <v>400</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x14ac:dyDescent="0.2">
      <c r="A61" s="239">
        <v>29</v>
      </c>
      <c r="B61" s="240" t="s">
        <v>401</v>
      </c>
      <c r="C61" s="257" t="s">
        <v>402</v>
      </c>
      <c r="D61" s="241" t="s">
        <v>351</v>
      </c>
      <c r="E61" s="242">
        <v>4</v>
      </c>
      <c r="F61" s="243"/>
      <c r="G61" s="244">
        <f>ROUND(E61*F61,2)</f>
        <v>0</v>
      </c>
      <c r="H61" s="243"/>
      <c r="I61" s="244">
        <f>ROUND(E61*H61,2)</f>
        <v>0</v>
      </c>
      <c r="J61" s="243"/>
      <c r="K61" s="244">
        <f>ROUND(E61*J61,2)</f>
        <v>0</v>
      </c>
      <c r="L61" s="244">
        <v>21</v>
      </c>
      <c r="M61" s="244">
        <f>G61*(1+L61/100)</f>
        <v>0</v>
      </c>
      <c r="N61" s="242">
        <v>0</v>
      </c>
      <c r="O61" s="242">
        <f>ROUND(E61*N61,2)</f>
        <v>0</v>
      </c>
      <c r="P61" s="242">
        <v>0</v>
      </c>
      <c r="Q61" s="242">
        <f>ROUND(E61*P61,2)</f>
        <v>0</v>
      </c>
      <c r="R61" s="244"/>
      <c r="S61" s="244" t="s">
        <v>281</v>
      </c>
      <c r="T61" s="245" t="s">
        <v>282</v>
      </c>
      <c r="U61" s="225">
        <v>0.2</v>
      </c>
      <c r="V61" s="225">
        <f>ROUND(E61*U61,2)</f>
        <v>0.8</v>
      </c>
      <c r="W61" s="225"/>
      <c r="X61" s="225" t="s">
        <v>127</v>
      </c>
      <c r="Y61" s="225" t="s">
        <v>128</v>
      </c>
      <c r="Z61" s="215"/>
      <c r="AA61" s="215"/>
      <c r="AB61" s="215"/>
      <c r="AC61" s="215"/>
      <c r="AD61" s="215"/>
      <c r="AE61" s="215"/>
      <c r="AF61" s="215"/>
      <c r="AG61" s="215" t="s">
        <v>129</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2" x14ac:dyDescent="0.2">
      <c r="A62" s="222"/>
      <c r="B62" s="223"/>
      <c r="C62" s="258" t="s">
        <v>403</v>
      </c>
      <c r="D62" s="226"/>
      <c r="E62" s="227">
        <v>1</v>
      </c>
      <c r="F62" s="225"/>
      <c r="G62" s="225"/>
      <c r="H62" s="225"/>
      <c r="I62" s="225"/>
      <c r="J62" s="225"/>
      <c r="K62" s="225"/>
      <c r="L62" s="225"/>
      <c r="M62" s="225"/>
      <c r="N62" s="224"/>
      <c r="O62" s="224"/>
      <c r="P62" s="224"/>
      <c r="Q62" s="224"/>
      <c r="R62" s="225"/>
      <c r="S62" s="225"/>
      <c r="T62" s="225"/>
      <c r="U62" s="225"/>
      <c r="V62" s="225"/>
      <c r="W62" s="225"/>
      <c r="X62" s="225"/>
      <c r="Y62" s="225"/>
      <c r="Z62" s="215"/>
      <c r="AA62" s="215"/>
      <c r="AB62" s="215"/>
      <c r="AC62" s="215"/>
      <c r="AD62" s="215"/>
      <c r="AE62" s="215"/>
      <c r="AF62" s="215"/>
      <c r="AG62" s="215" t="s">
        <v>136</v>
      </c>
      <c r="AH62" s="215">
        <v>5</v>
      </c>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3" x14ac:dyDescent="0.2">
      <c r="A63" s="222"/>
      <c r="B63" s="223"/>
      <c r="C63" s="258" t="s">
        <v>396</v>
      </c>
      <c r="D63" s="226"/>
      <c r="E63" s="227">
        <v>3</v>
      </c>
      <c r="F63" s="225"/>
      <c r="G63" s="225"/>
      <c r="H63" s="225"/>
      <c r="I63" s="225"/>
      <c r="J63" s="225"/>
      <c r="K63" s="225"/>
      <c r="L63" s="225"/>
      <c r="M63" s="225"/>
      <c r="N63" s="224"/>
      <c r="O63" s="224"/>
      <c r="P63" s="224"/>
      <c r="Q63" s="224"/>
      <c r="R63" s="225"/>
      <c r="S63" s="225"/>
      <c r="T63" s="225"/>
      <c r="U63" s="225"/>
      <c r="V63" s="225"/>
      <c r="W63" s="225"/>
      <c r="X63" s="225"/>
      <c r="Y63" s="225"/>
      <c r="Z63" s="215"/>
      <c r="AA63" s="215"/>
      <c r="AB63" s="215"/>
      <c r="AC63" s="215"/>
      <c r="AD63" s="215"/>
      <c r="AE63" s="215"/>
      <c r="AF63" s="215"/>
      <c r="AG63" s="215" t="s">
        <v>136</v>
      </c>
      <c r="AH63" s="215">
        <v>5</v>
      </c>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ht="33.75" outlineLevel="1" x14ac:dyDescent="0.2">
      <c r="A64" s="246">
        <v>30</v>
      </c>
      <c r="B64" s="247" t="s">
        <v>404</v>
      </c>
      <c r="C64" s="256" t="s">
        <v>405</v>
      </c>
      <c r="D64" s="248" t="s">
        <v>173</v>
      </c>
      <c r="E64" s="249">
        <v>1</v>
      </c>
      <c r="F64" s="250"/>
      <c r="G64" s="251">
        <f>ROUND(E64*F64,2)</f>
        <v>0</v>
      </c>
      <c r="H64" s="250"/>
      <c r="I64" s="251">
        <f>ROUND(E64*H64,2)</f>
        <v>0</v>
      </c>
      <c r="J64" s="250"/>
      <c r="K64" s="251">
        <f>ROUND(E64*J64,2)</f>
        <v>0</v>
      </c>
      <c r="L64" s="251">
        <v>21</v>
      </c>
      <c r="M64" s="251">
        <f>G64*(1+L64/100)</f>
        <v>0</v>
      </c>
      <c r="N64" s="249">
        <v>5.9999999999999995E-4</v>
      </c>
      <c r="O64" s="249">
        <f>ROUND(E64*N64,2)</f>
        <v>0</v>
      </c>
      <c r="P64" s="249">
        <v>0</v>
      </c>
      <c r="Q64" s="249">
        <f>ROUND(E64*P64,2)</f>
        <v>0</v>
      </c>
      <c r="R64" s="251" t="s">
        <v>132</v>
      </c>
      <c r="S64" s="251" t="s">
        <v>125</v>
      </c>
      <c r="T64" s="252" t="s">
        <v>126</v>
      </c>
      <c r="U64" s="225">
        <v>0</v>
      </c>
      <c r="V64" s="225">
        <f>ROUND(E64*U64,2)</f>
        <v>0</v>
      </c>
      <c r="W64" s="225"/>
      <c r="X64" s="225" t="s">
        <v>133</v>
      </c>
      <c r="Y64" s="225" t="s">
        <v>128</v>
      </c>
      <c r="Z64" s="215"/>
      <c r="AA64" s="215"/>
      <c r="AB64" s="215"/>
      <c r="AC64" s="215"/>
      <c r="AD64" s="215"/>
      <c r="AE64" s="215"/>
      <c r="AF64" s="215"/>
      <c r="AG64" s="215" t="s">
        <v>134</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x14ac:dyDescent="0.2">
      <c r="A65" s="239">
        <v>31</v>
      </c>
      <c r="B65" s="240" t="s">
        <v>406</v>
      </c>
      <c r="C65" s="257" t="s">
        <v>407</v>
      </c>
      <c r="D65" s="241" t="s">
        <v>351</v>
      </c>
      <c r="E65" s="242">
        <v>1</v>
      </c>
      <c r="F65" s="243"/>
      <c r="G65" s="244">
        <f>ROUND(E65*F65,2)</f>
        <v>0</v>
      </c>
      <c r="H65" s="243"/>
      <c r="I65" s="244">
        <f>ROUND(E65*H65,2)</f>
        <v>0</v>
      </c>
      <c r="J65" s="243"/>
      <c r="K65" s="244">
        <f>ROUND(E65*J65,2)</f>
        <v>0</v>
      </c>
      <c r="L65" s="244">
        <v>21</v>
      </c>
      <c r="M65" s="244">
        <f>G65*(1+L65/100)</f>
        <v>0</v>
      </c>
      <c r="N65" s="242">
        <v>0</v>
      </c>
      <c r="O65" s="242">
        <f>ROUND(E65*N65,2)</f>
        <v>0</v>
      </c>
      <c r="P65" s="242">
        <v>0</v>
      </c>
      <c r="Q65" s="242">
        <f>ROUND(E65*P65,2)</f>
        <v>0</v>
      </c>
      <c r="R65" s="244"/>
      <c r="S65" s="244" t="s">
        <v>281</v>
      </c>
      <c r="T65" s="245" t="s">
        <v>282</v>
      </c>
      <c r="U65" s="225">
        <v>0.7</v>
      </c>
      <c r="V65" s="225">
        <f>ROUND(E65*U65,2)</f>
        <v>0.7</v>
      </c>
      <c r="W65" s="225"/>
      <c r="X65" s="225" t="s">
        <v>127</v>
      </c>
      <c r="Y65" s="225" t="s">
        <v>128</v>
      </c>
      <c r="Z65" s="215"/>
      <c r="AA65" s="215"/>
      <c r="AB65" s="215"/>
      <c r="AC65" s="215"/>
      <c r="AD65" s="215"/>
      <c r="AE65" s="215"/>
      <c r="AF65" s="215"/>
      <c r="AG65" s="215" t="s">
        <v>129</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2" x14ac:dyDescent="0.2">
      <c r="A66" s="222"/>
      <c r="B66" s="223"/>
      <c r="C66" s="258" t="s">
        <v>408</v>
      </c>
      <c r="D66" s="226"/>
      <c r="E66" s="227">
        <v>1</v>
      </c>
      <c r="F66" s="225"/>
      <c r="G66" s="225"/>
      <c r="H66" s="225"/>
      <c r="I66" s="225"/>
      <c r="J66" s="225"/>
      <c r="K66" s="225"/>
      <c r="L66" s="225"/>
      <c r="M66" s="225"/>
      <c r="N66" s="224"/>
      <c r="O66" s="224"/>
      <c r="P66" s="224"/>
      <c r="Q66" s="224"/>
      <c r="R66" s="225"/>
      <c r="S66" s="225"/>
      <c r="T66" s="225"/>
      <c r="U66" s="225"/>
      <c r="V66" s="225"/>
      <c r="W66" s="225"/>
      <c r="X66" s="225"/>
      <c r="Y66" s="225"/>
      <c r="Z66" s="215"/>
      <c r="AA66" s="215"/>
      <c r="AB66" s="215"/>
      <c r="AC66" s="215"/>
      <c r="AD66" s="215"/>
      <c r="AE66" s="215"/>
      <c r="AF66" s="215"/>
      <c r="AG66" s="215" t="s">
        <v>136</v>
      </c>
      <c r="AH66" s="215">
        <v>5</v>
      </c>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ht="33.75" outlineLevel="1" x14ac:dyDescent="0.2">
      <c r="A67" s="246">
        <v>32</v>
      </c>
      <c r="B67" s="247" t="s">
        <v>409</v>
      </c>
      <c r="C67" s="256" t="s">
        <v>410</v>
      </c>
      <c r="D67" s="248" t="s">
        <v>173</v>
      </c>
      <c r="E67" s="249">
        <v>1</v>
      </c>
      <c r="F67" s="250"/>
      <c r="G67" s="251">
        <f>ROUND(E67*F67,2)</f>
        <v>0</v>
      </c>
      <c r="H67" s="250"/>
      <c r="I67" s="251">
        <f>ROUND(E67*H67,2)</f>
        <v>0</v>
      </c>
      <c r="J67" s="250"/>
      <c r="K67" s="251">
        <f>ROUND(E67*J67,2)</f>
        <v>0</v>
      </c>
      <c r="L67" s="251">
        <v>21</v>
      </c>
      <c r="M67" s="251">
        <f>G67*(1+L67/100)</f>
        <v>0</v>
      </c>
      <c r="N67" s="249">
        <v>1.1199999999999999E-3</v>
      </c>
      <c r="O67" s="249">
        <f>ROUND(E67*N67,2)</f>
        <v>0</v>
      </c>
      <c r="P67" s="249">
        <v>0</v>
      </c>
      <c r="Q67" s="249">
        <f>ROUND(E67*P67,2)</f>
        <v>0</v>
      </c>
      <c r="R67" s="251" t="s">
        <v>132</v>
      </c>
      <c r="S67" s="251" t="s">
        <v>125</v>
      </c>
      <c r="T67" s="252" t="s">
        <v>126</v>
      </c>
      <c r="U67" s="225">
        <v>0</v>
      </c>
      <c r="V67" s="225">
        <f>ROUND(E67*U67,2)</f>
        <v>0</v>
      </c>
      <c r="W67" s="225"/>
      <c r="X67" s="225" t="s">
        <v>133</v>
      </c>
      <c r="Y67" s="225" t="s">
        <v>128</v>
      </c>
      <c r="Z67" s="215"/>
      <c r="AA67" s="215"/>
      <c r="AB67" s="215"/>
      <c r="AC67" s="215"/>
      <c r="AD67" s="215"/>
      <c r="AE67" s="215"/>
      <c r="AF67" s="215"/>
      <c r="AG67" s="215" t="s">
        <v>134</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x14ac:dyDescent="0.2">
      <c r="A68" s="239">
        <v>33</v>
      </c>
      <c r="B68" s="240" t="s">
        <v>411</v>
      </c>
      <c r="C68" s="257" t="s">
        <v>412</v>
      </c>
      <c r="D68" s="241" t="s">
        <v>351</v>
      </c>
      <c r="E68" s="242">
        <v>7</v>
      </c>
      <c r="F68" s="243"/>
      <c r="G68" s="244">
        <f>ROUND(E68*F68,2)</f>
        <v>0</v>
      </c>
      <c r="H68" s="243"/>
      <c r="I68" s="244">
        <f>ROUND(E68*H68,2)</f>
        <v>0</v>
      </c>
      <c r="J68" s="243"/>
      <c r="K68" s="244">
        <f>ROUND(E68*J68,2)</f>
        <v>0</v>
      </c>
      <c r="L68" s="244">
        <v>21</v>
      </c>
      <c r="M68" s="244">
        <f>G68*(1+L68/100)</f>
        <v>0</v>
      </c>
      <c r="N68" s="242">
        <v>0</v>
      </c>
      <c r="O68" s="242">
        <f>ROUND(E68*N68,2)</f>
        <v>0</v>
      </c>
      <c r="P68" s="242">
        <v>0</v>
      </c>
      <c r="Q68" s="242">
        <f>ROUND(E68*P68,2)</f>
        <v>0</v>
      </c>
      <c r="R68" s="244"/>
      <c r="S68" s="244" t="s">
        <v>281</v>
      </c>
      <c r="T68" s="245" t="s">
        <v>282</v>
      </c>
      <c r="U68" s="225">
        <v>0.7</v>
      </c>
      <c r="V68" s="225">
        <f>ROUND(E68*U68,2)</f>
        <v>4.9000000000000004</v>
      </c>
      <c r="W68" s="225"/>
      <c r="X68" s="225" t="s">
        <v>127</v>
      </c>
      <c r="Y68" s="225" t="s">
        <v>128</v>
      </c>
      <c r="Z68" s="215"/>
      <c r="AA68" s="215"/>
      <c r="AB68" s="215"/>
      <c r="AC68" s="215"/>
      <c r="AD68" s="215"/>
      <c r="AE68" s="215"/>
      <c r="AF68" s="215"/>
      <c r="AG68" s="215" t="s">
        <v>129</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2" x14ac:dyDescent="0.2">
      <c r="A69" s="222"/>
      <c r="B69" s="223"/>
      <c r="C69" s="258" t="s">
        <v>413</v>
      </c>
      <c r="D69" s="226"/>
      <c r="E69" s="227">
        <v>1</v>
      </c>
      <c r="F69" s="225"/>
      <c r="G69" s="225"/>
      <c r="H69" s="225"/>
      <c r="I69" s="225"/>
      <c r="J69" s="225"/>
      <c r="K69" s="225"/>
      <c r="L69" s="225"/>
      <c r="M69" s="225"/>
      <c r="N69" s="224"/>
      <c r="O69" s="224"/>
      <c r="P69" s="224"/>
      <c r="Q69" s="224"/>
      <c r="R69" s="225"/>
      <c r="S69" s="225"/>
      <c r="T69" s="225"/>
      <c r="U69" s="225"/>
      <c r="V69" s="225"/>
      <c r="W69" s="225"/>
      <c r="X69" s="225"/>
      <c r="Y69" s="225"/>
      <c r="Z69" s="215"/>
      <c r="AA69" s="215"/>
      <c r="AB69" s="215"/>
      <c r="AC69" s="215"/>
      <c r="AD69" s="215"/>
      <c r="AE69" s="215"/>
      <c r="AF69" s="215"/>
      <c r="AG69" s="215" t="s">
        <v>136</v>
      </c>
      <c r="AH69" s="215">
        <v>5</v>
      </c>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3" x14ac:dyDescent="0.2">
      <c r="A70" s="222"/>
      <c r="B70" s="223"/>
      <c r="C70" s="258" t="s">
        <v>396</v>
      </c>
      <c r="D70" s="226"/>
      <c r="E70" s="227">
        <v>3</v>
      </c>
      <c r="F70" s="225"/>
      <c r="G70" s="225"/>
      <c r="H70" s="225"/>
      <c r="I70" s="225"/>
      <c r="J70" s="225"/>
      <c r="K70" s="225"/>
      <c r="L70" s="225"/>
      <c r="M70" s="225"/>
      <c r="N70" s="224"/>
      <c r="O70" s="224"/>
      <c r="P70" s="224"/>
      <c r="Q70" s="224"/>
      <c r="R70" s="225"/>
      <c r="S70" s="225"/>
      <c r="T70" s="225"/>
      <c r="U70" s="225"/>
      <c r="V70" s="225"/>
      <c r="W70" s="225"/>
      <c r="X70" s="225"/>
      <c r="Y70" s="225"/>
      <c r="Z70" s="215"/>
      <c r="AA70" s="215"/>
      <c r="AB70" s="215"/>
      <c r="AC70" s="215"/>
      <c r="AD70" s="215"/>
      <c r="AE70" s="215"/>
      <c r="AF70" s="215"/>
      <c r="AG70" s="215" t="s">
        <v>136</v>
      </c>
      <c r="AH70" s="215">
        <v>5</v>
      </c>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3" x14ac:dyDescent="0.2">
      <c r="A71" s="222"/>
      <c r="B71" s="223"/>
      <c r="C71" s="258" t="s">
        <v>403</v>
      </c>
      <c r="D71" s="226"/>
      <c r="E71" s="227">
        <v>1</v>
      </c>
      <c r="F71" s="225"/>
      <c r="G71" s="225"/>
      <c r="H71" s="225"/>
      <c r="I71" s="225"/>
      <c r="J71" s="225"/>
      <c r="K71" s="225"/>
      <c r="L71" s="225"/>
      <c r="M71" s="225"/>
      <c r="N71" s="224"/>
      <c r="O71" s="224"/>
      <c r="P71" s="224"/>
      <c r="Q71" s="224"/>
      <c r="R71" s="225"/>
      <c r="S71" s="225"/>
      <c r="T71" s="225"/>
      <c r="U71" s="225"/>
      <c r="V71" s="225"/>
      <c r="W71" s="225"/>
      <c r="X71" s="225"/>
      <c r="Y71" s="225"/>
      <c r="Z71" s="215"/>
      <c r="AA71" s="215"/>
      <c r="AB71" s="215"/>
      <c r="AC71" s="215"/>
      <c r="AD71" s="215"/>
      <c r="AE71" s="215"/>
      <c r="AF71" s="215"/>
      <c r="AG71" s="215" t="s">
        <v>136</v>
      </c>
      <c r="AH71" s="215">
        <v>5</v>
      </c>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3" x14ac:dyDescent="0.2">
      <c r="A72" s="222"/>
      <c r="B72" s="223"/>
      <c r="C72" s="258" t="s">
        <v>408</v>
      </c>
      <c r="D72" s="226"/>
      <c r="E72" s="227">
        <v>1</v>
      </c>
      <c r="F72" s="225"/>
      <c r="G72" s="225"/>
      <c r="H72" s="225"/>
      <c r="I72" s="225"/>
      <c r="J72" s="225"/>
      <c r="K72" s="225"/>
      <c r="L72" s="225"/>
      <c r="M72" s="225"/>
      <c r="N72" s="224"/>
      <c r="O72" s="224"/>
      <c r="P72" s="224"/>
      <c r="Q72" s="224"/>
      <c r="R72" s="225"/>
      <c r="S72" s="225"/>
      <c r="T72" s="225"/>
      <c r="U72" s="225"/>
      <c r="V72" s="225"/>
      <c r="W72" s="225"/>
      <c r="X72" s="225"/>
      <c r="Y72" s="225"/>
      <c r="Z72" s="215"/>
      <c r="AA72" s="215"/>
      <c r="AB72" s="215"/>
      <c r="AC72" s="215"/>
      <c r="AD72" s="215"/>
      <c r="AE72" s="215"/>
      <c r="AF72" s="215"/>
      <c r="AG72" s="215" t="s">
        <v>136</v>
      </c>
      <c r="AH72" s="215">
        <v>5</v>
      </c>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3" x14ac:dyDescent="0.2">
      <c r="A73" s="222"/>
      <c r="B73" s="223"/>
      <c r="C73" s="258" t="s">
        <v>414</v>
      </c>
      <c r="D73" s="226"/>
      <c r="E73" s="227">
        <v>1</v>
      </c>
      <c r="F73" s="225"/>
      <c r="G73" s="225"/>
      <c r="H73" s="225"/>
      <c r="I73" s="225"/>
      <c r="J73" s="225"/>
      <c r="K73" s="225"/>
      <c r="L73" s="225"/>
      <c r="M73" s="225"/>
      <c r="N73" s="224"/>
      <c r="O73" s="224"/>
      <c r="P73" s="224"/>
      <c r="Q73" s="224"/>
      <c r="R73" s="225"/>
      <c r="S73" s="225"/>
      <c r="T73" s="225"/>
      <c r="U73" s="225"/>
      <c r="V73" s="225"/>
      <c r="W73" s="225"/>
      <c r="X73" s="225"/>
      <c r="Y73" s="225"/>
      <c r="Z73" s="215"/>
      <c r="AA73" s="215"/>
      <c r="AB73" s="215"/>
      <c r="AC73" s="215"/>
      <c r="AD73" s="215"/>
      <c r="AE73" s="215"/>
      <c r="AF73" s="215"/>
      <c r="AG73" s="215" t="s">
        <v>136</v>
      </c>
      <c r="AH73" s="215">
        <v>5</v>
      </c>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x14ac:dyDescent="0.2">
      <c r="A74" s="239">
        <v>34</v>
      </c>
      <c r="B74" s="240" t="s">
        <v>415</v>
      </c>
      <c r="C74" s="257" t="s">
        <v>416</v>
      </c>
      <c r="D74" s="241" t="s">
        <v>173</v>
      </c>
      <c r="E74" s="242">
        <v>1</v>
      </c>
      <c r="F74" s="243"/>
      <c r="G74" s="244">
        <f>ROUND(E74*F74,2)</f>
        <v>0</v>
      </c>
      <c r="H74" s="243"/>
      <c r="I74" s="244">
        <f>ROUND(E74*H74,2)</f>
        <v>0</v>
      </c>
      <c r="J74" s="243"/>
      <c r="K74" s="244">
        <f>ROUND(E74*J74,2)</f>
        <v>0</v>
      </c>
      <c r="L74" s="244">
        <v>21</v>
      </c>
      <c r="M74" s="244">
        <f>G74*(1+L74/100)</f>
        <v>0</v>
      </c>
      <c r="N74" s="242">
        <v>0</v>
      </c>
      <c r="O74" s="242">
        <f>ROUND(E74*N74,2)</f>
        <v>0</v>
      </c>
      <c r="P74" s="242">
        <v>0</v>
      </c>
      <c r="Q74" s="242">
        <f>ROUND(E74*P74,2)</f>
        <v>0</v>
      </c>
      <c r="R74" s="244"/>
      <c r="S74" s="244" t="s">
        <v>125</v>
      </c>
      <c r="T74" s="245" t="s">
        <v>417</v>
      </c>
      <c r="U74" s="225">
        <v>0</v>
      </c>
      <c r="V74" s="225">
        <f>ROUND(E74*U74,2)</f>
        <v>0</v>
      </c>
      <c r="W74" s="225"/>
      <c r="X74" s="225" t="s">
        <v>127</v>
      </c>
      <c r="Y74" s="225" t="s">
        <v>128</v>
      </c>
      <c r="Z74" s="215"/>
      <c r="AA74" s="215"/>
      <c r="AB74" s="215"/>
      <c r="AC74" s="215"/>
      <c r="AD74" s="215"/>
      <c r="AE74" s="215"/>
      <c r="AF74" s="215"/>
      <c r="AG74" s="215" t="s">
        <v>129</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2" x14ac:dyDescent="0.2">
      <c r="A75" s="222"/>
      <c r="B75" s="223"/>
      <c r="C75" s="258" t="s">
        <v>414</v>
      </c>
      <c r="D75" s="226"/>
      <c r="E75" s="227">
        <v>1</v>
      </c>
      <c r="F75" s="225"/>
      <c r="G75" s="225"/>
      <c r="H75" s="225"/>
      <c r="I75" s="225"/>
      <c r="J75" s="225"/>
      <c r="K75" s="225"/>
      <c r="L75" s="225"/>
      <c r="M75" s="225"/>
      <c r="N75" s="224"/>
      <c r="O75" s="224"/>
      <c r="P75" s="224"/>
      <c r="Q75" s="224"/>
      <c r="R75" s="225"/>
      <c r="S75" s="225"/>
      <c r="T75" s="225"/>
      <c r="U75" s="225"/>
      <c r="V75" s="225"/>
      <c r="W75" s="225"/>
      <c r="X75" s="225"/>
      <c r="Y75" s="225"/>
      <c r="Z75" s="215"/>
      <c r="AA75" s="215"/>
      <c r="AB75" s="215"/>
      <c r="AC75" s="215"/>
      <c r="AD75" s="215"/>
      <c r="AE75" s="215"/>
      <c r="AF75" s="215"/>
      <c r="AG75" s="215" t="s">
        <v>136</v>
      </c>
      <c r="AH75" s="215">
        <v>5</v>
      </c>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1" x14ac:dyDescent="0.2">
      <c r="A76" s="239">
        <v>35</v>
      </c>
      <c r="B76" s="240" t="s">
        <v>418</v>
      </c>
      <c r="C76" s="257" t="s">
        <v>419</v>
      </c>
      <c r="D76" s="241" t="s">
        <v>326</v>
      </c>
      <c r="E76" s="242">
        <v>1</v>
      </c>
      <c r="F76" s="243"/>
      <c r="G76" s="244">
        <f>ROUND(E76*F76,2)</f>
        <v>0</v>
      </c>
      <c r="H76" s="243"/>
      <c r="I76" s="244">
        <f>ROUND(E76*H76,2)</f>
        <v>0</v>
      </c>
      <c r="J76" s="243"/>
      <c r="K76" s="244">
        <f>ROUND(E76*J76,2)</f>
        <v>0</v>
      </c>
      <c r="L76" s="244">
        <v>21</v>
      </c>
      <c r="M76" s="244">
        <f>G76*(1+L76/100)</f>
        <v>0</v>
      </c>
      <c r="N76" s="242">
        <v>0</v>
      </c>
      <c r="O76" s="242">
        <f>ROUND(E76*N76,2)</f>
        <v>0</v>
      </c>
      <c r="P76" s="242">
        <v>0</v>
      </c>
      <c r="Q76" s="242">
        <f>ROUND(E76*P76,2)</f>
        <v>0</v>
      </c>
      <c r="R76" s="244"/>
      <c r="S76" s="244" t="s">
        <v>281</v>
      </c>
      <c r="T76" s="245" t="s">
        <v>282</v>
      </c>
      <c r="U76" s="225">
        <v>0</v>
      </c>
      <c r="V76" s="225">
        <f>ROUND(E76*U76,2)</f>
        <v>0</v>
      </c>
      <c r="W76" s="225"/>
      <c r="X76" s="225" t="s">
        <v>133</v>
      </c>
      <c r="Y76" s="225" t="s">
        <v>128</v>
      </c>
      <c r="Z76" s="215"/>
      <c r="AA76" s="215"/>
      <c r="AB76" s="215"/>
      <c r="AC76" s="215"/>
      <c r="AD76" s="215"/>
      <c r="AE76" s="215"/>
      <c r="AF76" s="215"/>
      <c r="AG76" s="215" t="s">
        <v>134</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2" x14ac:dyDescent="0.2">
      <c r="A77" s="222"/>
      <c r="B77" s="223"/>
      <c r="C77" s="259" t="s">
        <v>420</v>
      </c>
      <c r="D77" s="253"/>
      <c r="E77" s="253"/>
      <c r="F77" s="253"/>
      <c r="G77" s="253"/>
      <c r="H77" s="225"/>
      <c r="I77" s="225"/>
      <c r="J77" s="225"/>
      <c r="K77" s="225"/>
      <c r="L77" s="225"/>
      <c r="M77" s="225"/>
      <c r="N77" s="224"/>
      <c r="O77" s="224"/>
      <c r="P77" s="224"/>
      <c r="Q77" s="224"/>
      <c r="R77" s="225"/>
      <c r="S77" s="225"/>
      <c r="T77" s="225"/>
      <c r="U77" s="225"/>
      <c r="V77" s="225"/>
      <c r="W77" s="225"/>
      <c r="X77" s="225"/>
      <c r="Y77" s="225"/>
      <c r="Z77" s="215"/>
      <c r="AA77" s="215"/>
      <c r="AB77" s="215"/>
      <c r="AC77" s="215"/>
      <c r="AD77" s="215"/>
      <c r="AE77" s="215"/>
      <c r="AF77" s="215"/>
      <c r="AG77" s="215" t="s">
        <v>167</v>
      </c>
      <c r="AH77" s="215"/>
      <c r="AI77" s="215"/>
      <c r="AJ77" s="215"/>
      <c r="AK77" s="215"/>
      <c r="AL77" s="215"/>
      <c r="AM77" s="215"/>
      <c r="AN77" s="215"/>
      <c r="AO77" s="215"/>
      <c r="AP77" s="215"/>
      <c r="AQ77" s="215"/>
      <c r="AR77" s="215"/>
      <c r="AS77" s="215"/>
      <c r="AT77" s="215"/>
      <c r="AU77" s="215"/>
      <c r="AV77" s="215"/>
      <c r="AW77" s="215"/>
      <c r="AX77" s="215"/>
      <c r="AY77" s="215"/>
      <c r="AZ77" s="215"/>
      <c r="BA77" s="254" t="str">
        <f>C77</f>
        <v>Spínače  pro otevřené nebo uzavřené nádrže,  SPDT kontakty  Max. elektrické zatížení 1 A 230Vstř.   Max. teplota kapaliny 100 °C,IP 67,</v>
      </c>
      <c r="BB77" s="215"/>
      <c r="BC77" s="215"/>
      <c r="BD77" s="215"/>
      <c r="BE77" s="215"/>
      <c r="BF77" s="215"/>
      <c r="BG77" s="215"/>
      <c r="BH77" s="215"/>
    </row>
    <row r="78" spans="1:60" outlineLevel="1" x14ac:dyDescent="0.2">
      <c r="A78" s="239">
        <v>36</v>
      </c>
      <c r="B78" s="240" t="s">
        <v>421</v>
      </c>
      <c r="C78" s="257" t="s">
        <v>422</v>
      </c>
      <c r="D78" s="241" t="s">
        <v>173</v>
      </c>
      <c r="E78" s="242">
        <v>1</v>
      </c>
      <c r="F78" s="243"/>
      <c r="G78" s="244">
        <f>ROUND(E78*F78,2)</f>
        <v>0</v>
      </c>
      <c r="H78" s="243"/>
      <c r="I78" s="244">
        <f>ROUND(E78*H78,2)</f>
        <v>0</v>
      </c>
      <c r="J78" s="243"/>
      <c r="K78" s="244">
        <f>ROUND(E78*J78,2)</f>
        <v>0</v>
      </c>
      <c r="L78" s="244">
        <v>21</v>
      </c>
      <c r="M78" s="244">
        <f>G78*(1+L78/100)</f>
        <v>0</v>
      </c>
      <c r="N78" s="242">
        <v>0</v>
      </c>
      <c r="O78" s="242">
        <f>ROUND(E78*N78,2)</f>
        <v>0</v>
      </c>
      <c r="P78" s="242">
        <v>0</v>
      </c>
      <c r="Q78" s="242">
        <f>ROUND(E78*P78,2)</f>
        <v>0</v>
      </c>
      <c r="R78" s="244"/>
      <c r="S78" s="244" t="s">
        <v>417</v>
      </c>
      <c r="T78" s="245" t="s">
        <v>417</v>
      </c>
      <c r="U78" s="225">
        <v>0.66300000000000003</v>
      </c>
      <c r="V78" s="225">
        <f>ROUND(E78*U78,2)</f>
        <v>0.66</v>
      </c>
      <c r="W78" s="225"/>
      <c r="X78" s="225" t="s">
        <v>127</v>
      </c>
      <c r="Y78" s="225" t="s">
        <v>128</v>
      </c>
      <c r="Z78" s="215"/>
      <c r="AA78" s="215"/>
      <c r="AB78" s="215"/>
      <c r="AC78" s="215"/>
      <c r="AD78" s="215"/>
      <c r="AE78" s="215"/>
      <c r="AF78" s="215"/>
      <c r="AG78" s="215" t="s">
        <v>129</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2" x14ac:dyDescent="0.2">
      <c r="A79" s="222"/>
      <c r="B79" s="223"/>
      <c r="C79" s="258" t="s">
        <v>423</v>
      </c>
      <c r="D79" s="226"/>
      <c r="E79" s="227">
        <v>1</v>
      </c>
      <c r="F79" s="225"/>
      <c r="G79" s="225"/>
      <c r="H79" s="225"/>
      <c r="I79" s="225"/>
      <c r="J79" s="225"/>
      <c r="K79" s="225"/>
      <c r="L79" s="225"/>
      <c r="M79" s="225"/>
      <c r="N79" s="224"/>
      <c r="O79" s="224"/>
      <c r="P79" s="224"/>
      <c r="Q79" s="224"/>
      <c r="R79" s="225"/>
      <c r="S79" s="225"/>
      <c r="T79" s="225"/>
      <c r="U79" s="225"/>
      <c r="V79" s="225"/>
      <c r="W79" s="225"/>
      <c r="X79" s="225"/>
      <c r="Y79" s="225"/>
      <c r="Z79" s="215"/>
      <c r="AA79" s="215"/>
      <c r="AB79" s="215"/>
      <c r="AC79" s="215"/>
      <c r="AD79" s="215"/>
      <c r="AE79" s="215"/>
      <c r="AF79" s="215"/>
      <c r="AG79" s="215" t="s">
        <v>136</v>
      </c>
      <c r="AH79" s="215">
        <v>5</v>
      </c>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x14ac:dyDescent="0.2">
      <c r="A80" s="246">
        <v>37</v>
      </c>
      <c r="B80" s="247" t="s">
        <v>424</v>
      </c>
      <c r="C80" s="256" t="s">
        <v>425</v>
      </c>
      <c r="D80" s="248" t="s">
        <v>351</v>
      </c>
      <c r="E80" s="249">
        <v>1</v>
      </c>
      <c r="F80" s="250"/>
      <c r="G80" s="251">
        <f>ROUND(E80*F80,2)</f>
        <v>0</v>
      </c>
      <c r="H80" s="250"/>
      <c r="I80" s="251">
        <f>ROUND(E80*H80,2)</f>
        <v>0</v>
      </c>
      <c r="J80" s="250"/>
      <c r="K80" s="251">
        <f>ROUND(E80*J80,2)</f>
        <v>0</v>
      </c>
      <c r="L80" s="251">
        <v>21</v>
      </c>
      <c r="M80" s="251">
        <f>G80*(1+L80/100)</f>
        <v>0</v>
      </c>
      <c r="N80" s="249">
        <v>0</v>
      </c>
      <c r="O80" s="249">
        <f>ROUND(E80*N80,2)</f>
        <v>0</v>
      </c>
      <c r="P80" s="249">
        <v>0</v>
      </c>
      <c r="Q80" s="249">
        <f>ROUND(E80*P80,2)</f>
        <v>0</v>
      </c>
      <c r="R80" s="251"/>
      <c r="S80" s="251" t="s">
        <v>281</v>
      </c>
      <c r="T80" s="252" t="s">
        <v>282</v>
      </c>
      <c r="U80" s="225">
        <v>0</v>
      </c>
      <c r="V80" s="225">
        <f>ROUND(E80*U80,2)</f>
        <v>0</v>
      </c>
      <c r="W80" s="225"/>
      <c r="X80" s="225" t="s">
        <v>133</v>
      </c>
      <c r="Y80" s="225" t="s">
        <v>128</v>
      </c>
      <c r="Z80" s="215"/>
      <c r="AA80" s="215"/>
      <c r="AB80" s="215"/>
      <c r="AC80" s="215"/>
      <c r="AD80" s="215"/>
      <c r="AE80" s="215"/>
      <c r="AF80" s="215"/>
      <c r="AG80" s="215" t="s">
        <v>134</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1" x14ac:dyDescent="0.2">
      <c r="A81" s="239">
        <v>38</v>
      </c>
      <c r="B81" s="240" t="s">
        <v>426</v>
      </c>
      <c r="C81" s="257" t="s">
        <v>427</v>
      </c>
      <c r="D81" s="241" t="s">
        <v>351</v>
      </c>
      <c r="E81" s="242">
        <v>6</v>
      </c>
      <c r="F81" s="243"/>
      <c r="G81" s="244">
        <f>ROUND(E81*F81,2)</f>
        <v>0</v>
      </c>
      <c r="H81" s="243"/>
      <c r="I81" s="244">
        <f>ROUND(E81*H81,2)</f>
        <v>0</v>
      </c>
      <c r="J81" s="243"/>
      <c r="K81" s="244">
        <f>ROUND(E81*J81,2)</f>
        <v>0</v>
      </c>
      <c r="L81" s="244">
        <v>21</v>
      </c>
      <c r="M81" s="244">
        <f>G81*(1+L81/100)</f>
        <v>0</v>
      </c>
      <c r="N81" s="242">
        <v>0</v>
      </c>
      <c r="O81" s="242">
        <f>ROUND(E81*N81,2)</f>
        <v>0</v>
      </c>
      <c r="P81" s="242">
        <v>0</v>
      </c>
      <c r="Q81" s="242">
        <f>ROUND(E81*P81,2)</f>
        <v>0</v>
      </c>
      <c r="R81" s="244"/>
      <c r="S81" s="244" t="s">
        <v>281</v>
      </c>
      <c r="T81" s="245" t="s">
        <v>282</v>
      </c>
      <c r="U81" s="225">
        <v>0.8</v>
      </c>
      <c r="V81" s="225">
        <f>ROUND(E81*U81,2)</f>
        <v>4.8</v>
      </c>
      <c r="W81" s="225"/>
      <c r="X81" s="225" t="s">
        <v>127</v>
      </c>
      <c r="Y81" s="225" t="s">
        <v>128</v>
      </c>
      <c r="Z81" s="215"/>
      <c r="AA81" s="215"/>
      <c r="AB81" s="215"/>
      <c r="AC81" s="215"/>
      <c r="AD81" s="215"/>
      <c r="AE81" s="215"/>
      <c r="AF81" s="215"/>
      <c r="AG81" s="215" t="s">
        <v>129</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2" x14ac:dyDescent="0.2">
      <c r="A82" s="222"/>
      <c r="B82" s="223"/>
      <c r="C82" s="258" t="s">
        <v>428</v>
      </c>
      <c r="D82" s="226"/>
      <c r="E82" s="227">
        <v>1</v>
      </c>
      <c r="F82" s="225"/>
      <c r="G82" s="225"/>
      <c r="H82" s="225"/>
      <c r="I82" s="225"/>
      <c r="J82" s="225"/>
      <c r="K82" s="225"/>
      <c r="L82" s="225"/>
      <c r="M82" s="225"/>
      <c r="N82" s="224"/>
      <c r="O82" s="224"/>
      <c r="P82" s="224"/>
      <c r="Q82" s="224"/>
      <c r="R82" s="225"/>
      <c r="S82" s="225"/>
      <c r="T82" s="225"/>
      <c r="U82" s="225"/>
      <c r="V82" s="225"/>
      <c r="W82" s="225"/>
      <c r="X82" s="225"/>
      <c r="Y82" s="225"/>
      <c r="Z82" s="215"/>
      <c r="AA82" s="215"/>
      <c r="AB82" s="215"/>
      <c r="AC82" s="215"/>
      <c r="AD82" s="215"/>
      <c r="AE82" s="215"/>
      <c r="AF82" s="215"/>
      <c r="AG82" s="215" t="s">
        <v>136</v>
      </c>
      <c r="AH82" s="215">
        <v>5</v>
      </c>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3" x14ac:dyDescent="0.2">
      <c r="A83" s="222"/>
      <c r="B83" s="223"/>
      <c r="C83" s="258" t="s">
        <v>429</v>
      </c>
      <c r="D83" s="226"/>
      <c r="E83" s="227">
        <v>2</v>
      </c>
      <c r="F83" s="225"/>
      <c r="G83" s="225"/>
      <c r="H83" s="225"/>
      <c r="I83" s="225"/>
      <c r="J83" s="225"/>
      <c r="K83" s="225"/>
      <c r="L83" s="225"/>
      <c r="M83" s="225"/>
      <c r="N83" s="224"/>
      <c r="O83" s="224"/>
      <c r="P83" s="224"/>
      <c r="Q83" s="224"/>
      <c r="R83" s="225"/>
      <c r="S83" s="225"/>
      <c r="T83" s="225"/>
      <c r="U83" s="225"/>
      <c r="V83" s="225"/>
      <c r="W83" s="225"/>
      <c r="X83" s="225"/>
      <c r="Y83" s="225"/>
      <c r="Z83" s="215"/>
      <c r="AA83" s="215"/>
      <c r="AB83" s="215"/>
      <c r="AC83" s="215"/>
      <c r="AD83" s="215"/>
      <c r="AE83" s="215"/>
      <c r="AF83" s="215"/>
      <c r="AG83" s="215" t="s">
        <v>136</v>
      </c>
      <c r="AH83" s="215">
        <v>5</v>
      </c>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3" x14ac:dyDescent="0.2">
      <c r="A84" s="222"/>
      <c r="B84" s="223"/>
      <c r="C84" s="258" t="s">
        <v>430</v>
      </c>
      <c r="D84" s="226"/>
      <c r="E84" s="227">
        <v>1</v>
      </c>
      <c r="F84" s="225"/>
      <c r="G84" s="225"/>
      <c r="H84" s="225"/>
      <c r="I84" s="225"/>
      <c r="J84" s="225"/>
      <c r="K84" s="225"/>
      <c r="L84" s="225"/>
      <c r="M84" s="225"/>
      <c r="N84" s="224"/>
      <c r="O84" s="224"/>
      <c r="P84" s="224"/>
      <c r="Q84" s="224"/>
      <c r="R84" s="225"/>
      <c r="S84" s="225"/>
      <c r="T84" s="225"/>
      <c r="U84" s="225"/>
      <c r="V84" s="225"/>
      <c r="W84" s="225"/>
      <c r="X84" s="225"/>
      <c r="Y84" s="225"/>
      <c r="Z84" s="215"/>
      <c r="AA84" s="215"/>
      <c r="AB84" s="215"/>
      <c r="AC84" s="215"/>
      <c r="AD84" s="215"/>
      <c r="AE84" s="215"/>
      <c r="AF84" s="215"/>
      <c r="AG84" s="215" t="s">
        <v>136</v>
      </c>
      <c r="AH84" s="215">
        <v>5</v>
      </c>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3" x14ac:dyDescent="0.2">
      <c r="A85" s="222"/>
      <c r="B85" s="223"/>
      <c r="C85" s="258" t="s">
        <v>431</v>
      </c>
      <c r="D85" s="226"/>
      <c r="E85" s="227">
        <v>2</v>
      </c>
      <c r="F85" s="225"/>
      <c r="G85" s="225"/>
      <c r="H85" s="225"/>
      <c r="I85" s="225"/>
      <c r="J85" s="225"/>
      <c r="K85" s="225"/>
      <c r="L85" s="225"/>
      <c r="M85" s="225"/>
      <c r="N85" s="224"/>
      <c r="O85" s="224"/>
      <c r="P85" s="224"/>
      <c r="Q85" s="224"/>
      <c r="R85" s="225"/>
      <c r="S85" s="225"/>
      <c r="T85" s="225"/>
      <c r="U85" s="225"/>
      <c r="V85" s="225"/>
      <c r="W85" s="225"/>
      <c r="X85" s="225"/>
      <c r="Y85" s="225"/>
      <c r="Z85" s="215"/>
      <c r="AA85" s="215"/>
      <c r="AB85" s="215"/>
      <c r="AC85" s="215"/>
      <c r="AD85" s="215"/>
      <c r="AE85" s="215"/>
      <c r="AF85" s="215"/>
      <c r="AG85" s="215" t="s">
        <v>136</v>
      </c>
      <c r="AH85" s="215">
        <v>0</v>
      </c>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x14ac:dyDescent="0.2">
      <c r="A86" s="246">
        <v>39</v>
      </c>
      <c r="B86" s="247" t="s">
        <v>432</v>
      </c>
      <c r="C86" s="256" t="s">
        <v>433</v>
      </c>
      <c r="D86" s="248" t="s">
        <v>351</v>
      </c>
      <c r="E86" s="249">
        <v>1</v>
      </c>
      <c r="F86" s="250"/>
      <c r="G86" s="251">
        <f>ROUND(E86*F86,2)</f>
        <v>0</v>
      </c>
      <c r="H86" s="250"/>
      <c r="I86" s="251">
        <f>ROUND(E86*H86,2)</f>
        <v>0</v>
      </c>
      <c r="J86" s="250"/>
      <c r="K86" s="251">
        <f>ROUND(E86*J86,2)</f>
        <v>0</v>
      </c>
      <c r="L86" s="251">
        <v>21</v>
      </c>
      <c r="M86" s="251">
        <f>G86*(1+L86/100)</f>
        <v>0</v>
      </c>
      <c r="N86" s="249">
        <v>0</v>
      </c>
      <c r="O86" s="249">
        <f>ROUND(E86*N86,2)</f>
        <v>0</v>
      </c>
      <c r="P86" s="249">
        <v>0</v>
      </c>
      <c r="Q86" s="249">
        <f>ROUND(E86*P86,2)</f>
        <v>0</v>
      </c>
      <c r="R86" s="251"/>
      <c r="S86" s="251" t="s">
        <v>281</v>
      </c>
      <c r="T86" s="252" t="s">
        <v>282</v>
      </c>
      <c r="U86" s="225">
        <v>0.8</v>
      </c>
      <c r="V86" s="225">
        <f>ROUND(E86*U86,2)</f>
        <v>0.8</v>
      </c>
      <c r="W86" s="225"/>
      <c r="X86" s="225" t="s">
        <v>127</v>
      </c>
      <c r="Y86" s="225" t="s">
        <v>128</v>
      </c>
      <c r="Z86" s="215"/>
      <c r="AA86" s="215"/>
      <c r="AB86" s="215"/>
      <c r="AC86" s="215"/>
      <c r="AD86" s="215"/>
      <c r="AE86" s="215"/>
      <c r="AF86" s="215"/>
      <c r="AG86" s="215" t="s">
        <v>129</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1" x14ac:dyDescent="0.2">
      <c r="A87" s="239">
        <v>40</v>
      </c>
      <c r="B87" s="240" t="s">
        <v>434</v>
      </c>
      <c r="C87" s="257" t="s">
        <v>435</v>
      </c>
      <c r="D87" s="241" t="s">
        <v>326</v>
      </c>
      <c r="E87" s="242">
        <v>2</v>
      </c>
      <c r="F87" s="243"/>
      <c r="G87" s="244">
        <f>ROUND(E87*F87,2)</f>
        <v>0</v>
      </c>
      <c r="H87" s="243"/>
      <c r="I87" s="244">
        <f>ROUND(E87*H87,2)</f>
        <v>0</v>
      </c>
      <c r="J87" s="243"/>
      <c r="K87" s="244">
        <f>ROUND(E87*J87,2)</f>
        <v>0</v>
      </c>
      <c r="L87" s="244">
        <v>21</v>
      </c>
      <c r="M87" s="244">
        <f>G87*(1+L87/100)</f>
        <v>0</v>
      </c>
      <c r="N87" s="242">
        <v>0</v>
      </c>
      <c r="O87" s="242">
        <f>ROUND(E87*N87,2)</f>
        <v>0</v>
      </c>
      <c r="P87" s="242">
        <v>0</v>
      </c>
      <c r="Q87" s="242">
        <f>ROUND(E87*P87,2)</f>
        <v>0</v>
      </c>
      <c r="R87" s="244"/>
      <c r="S87" s="244" t="s">
        <v>281</v>
      </c>
      <c r="T87" s="245" t="s">
        <v>436</v>
      </c>
      <c r="U87" s="225">
        <v>0</v>
      </c>
      <c r="V87" s="225">
        <f>ROUND(E87*U87,2)</f>
        <v>0</v>
      </c>
      <c r="W87" s="225"/>
      <c r="X87" s="225" t="s">
        <v>127</v>
      </c>
      <c r="Y87" s="225" t="s">
        <v>128</v>
      </c>
      <c r="Z87" s="215"/>
      <c r="AA87" s="215"/>
      <c r="AB87" s="215"/>
      <c r="AC87" s="215"/>
      <c r="AD87" s="215"/>
      <c r="AE87" s="215"/>
      <c r="AF87" s="215"/>
      <c r="AG87" s="215" t="s">
        <v>129</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x14ac:dyDescent="0.2">
      <c r="A88" s="3"/>
      <c r="B88" s="4"/>
      <c r="C88" s="260"/>
      <c r="D88" s="6"/>
      <c r="E88" s="3"/>
      <c r="F88" s="3"/>
      <c r="G88" s="3"/>
      <c r="H88" s="3"/>
      <c r="I88" s="3"/>
      <c r="J88" s="3"/>
      <c r="K88" s="3"/>
      <c r="L88" s="3"/>
      <c r="M88" s="3"/>
      <c r="N88" s="3"/>
      <c r="O88" s="3"/>
      <c r="P88" s="3"/>
      <c r="Q88" s="3"/>
      <c r="R88" s="3"/>
      <c r="S88" s="3"/>
      <c r="T88" s="3"/>
      <c r="U88" s="3"/>
      <c r="V88" s="3"/>
      <c r="W88" s="3"/>
      <c r="X88" s="3"/>
      <c r="Y88" s="3"/>
      <c r="AE88">
        <v>15</v>
      </c>
      <c r="AF88">
        <v>21</v>
      </c>
      <c r="AG88" t="s">
        <v>106</v>
      </c>
    </row>
    <row r="89" spans="1:60" x14ac:dyDescent="0.2">
      <c r="A89" s="218"/>
      <c r="B89" s="219" t="s">
        <v>29</v>
      </c>
      <c r="C89" s="261"/>
      <c r="D89" s="220"/>
      <c r="E89" s="221"/>
      <c r="F89" s="221"/>
      <c r="G89" s="238">
        <f>G8+G12+G24+G48</f>
        <v>0</v>
      </c>
      <c r="H89" s="3"/>
      <c r="I89" s="3"/>
      <c r="J89" s="3"/>
      <c r="K89" s="3"/>
      <c r="L89" s="3"/>
      <c r="M89" s="3"/>
      <c r="N89" s="3"/>
      <c r="O89" s="3"/>
      <c r="P89" s="3"/>
      <c r="Q89" s="3"/>
      <c r="R89" s="3"/>
      <c r="S89" s="3"/>
      <c r="T89" s="3"/>
      <c r="U89" s="3"/>
      <c r="V89" s="3"/>
      <c r="W89" s="3"/>
      <c r="X89" s="3"/>
      <c r="Y89" s="3"/>
      <c r="AE89">
        <f>SUMIF(L7:L87,AE88,G7:G87)</f>
        <v>0</v>
      </c>
      <c r="AF89">
        <f>SUMIF(L7:L87,AF88,G7:G87)</f>
        <v>0</v>
      </c>
      <c r="AG89" t="s">
        <v>317</v>
      </c>
    </row>
    <row r="90" spans="1:60" x14ac:dyDescent="0.2">
      <c r="C90" s="262"/>
      <c r="D90" s="10"/>
      <c r="AG90" t="s">
        <v>318</v>
      </c>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uGDqbXIlhIsESXD3j+aF2RYkTutb+L+bi1aM5EuRrEpsWmvyst1D2pCvluYTlwfmj8ABDO1URw0/wluuesDig==" saltValue="N972W0pUtsCkVGohIdznhw==" spinCount="100000" sheet="1" formatRows="0"/>
  <mergeCells count="18">
    <mergeCell ref="C46:G46"/>
    <mergeCell ref="C49:G49"/>
    <mergeCell ref="C51:G51"/>
    <mergeCell ref="C53:G53"/>
    <mergeCell ref="C55:G55"/>
    <mergeCell ref="C77:G77"/>
    <mergeCell ref="C16:G16"/>
    <mergeCell ref="C26:G26"/>
    <mergeCell ref="C33:G33"/>
    <mergeCell ref="C38:G38"/>
    <mergeCell ref="C40:G40"/>
    <mergeCell ref="C43:G43"/>
    <mergeCell ref="A1:G1"/>
    <mergeCell ref="C2:G2"/>
    <mergeCell ref="C3:G3"/>
    <mergeCell ref="C4:G4"/>
    <mergeCell ref="C11:G11"/>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4C671-7AFA-4FA0-A9D8-0BAF039F125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0" t="s">
        <v>93</v>
      </c>
      <c r="B1" s="200"/>
      <c r="C1" s="200"/>
      <c r="D1" s="200"/>
      <c r="E1" s="200"/>
      <c r="F1" s="200"/>
      <c r="G1" s="200"/>
      <c r="AG1" t="s">
        <v>94</v>
      </c>
    </row>
    <row r="2" spans="1:60" ht="24.95" customHeight="1" x14ac:dyDescent="0.2">
      <c r="A2" s="201" t="s">
        <v>7</v>
      </c>
      <c r="B2" s="49" t="s">
        <v>43</v>
      </c>
      <c r="C2" s="204" t="s">
        <v>44</v>
      </c>
      <c r="D2" s="202"/>
      <c r="E2" s="202"/>
      <c r="F2" s="202"/>
      <c r="G2" s="203"/>
      <c r="AG2" t="s">
        <v>95</v>
      </c>
    </row>
    <row r="3" spans="1:60" ht="24.95" customHeight="1" x14ac:dyDescent="0.2">
      <c r="A3" s="201" t="s">
        <v>8</v>
      </c>
      <c r="B3" s="49" t="s">
        <v>53</v>
      </c>
      <c r="C3" s="204" t="s">
        <v>54</v>
      </c>
      <c r="D3" s="202"/>
      <c r="E3" s="202"/>
      <c r="F3" s="202"/>
      <c r="G3" s="203"/>
      <c r="AC3" s="179" t="s">
        <v>95</v>
      </c>
      <c r="AG3" t="s">
        <v>96</v>
      </c>
    </row>
    <row r="4" spans="1:60" ht="24.95" customHeight="1" x14ac:dyDescent="0.2">
      <c r="A4" s="205" t="s">
        <v>9</v>
      </c>
      <c r="B4" s="206" t="s">
        <v>59</v>
      </c>
      <c r="C4" s="207" t="s">
        <v>60</v>
      </c>
      <c r="D4" s="208"/>
      <c r="E4" s="208"/>
      <c r="F4" s="208"/>
      <c r="G4" s="209"/>
      <c r="AG4" t="s">
        <v>97</v>
      </c>
    </row>
    <row r="5" spans="1:60" x14ac:dyDescent="0.2">
      <c r="D5" s="10"/>
    </row>
    <row r="6" spans="1:60" ht="38.25" x14ac:dyDescent="0.2">
      <c r="A6" s="211" t="s">
        <v>98</v>
      </c>
      <c r="B6" s="213" t="s">
        <v>99</v>
      </c>
      <c r="C6" s="213" t="s">
        <v>100</v>
      </c>
      <c r="D6" s="212" t="s">
        <v>101</v>
      </c>
      <c r="E6" s="211" t="s">
        <v>102</v>
      </c>
      <c r="F6" s="210" t="s">
        <v>103</v>
      </c>
      <c r="G6" s="211" t="s">
        <v>29</v>
      </c>
      <c r="H6" s="214" t="s">
        <v>30</v>
      </c>
      <c r="I6" s="214" t="s">
        <v>104</v>
      </c>
      <c r="J6" s="214" t="s">
        <v>31</v>
      </c>
      <c r="K6" s="214" t="s">
        <v>105</v>
      </c>
      <c r="L6" s="214" t="s">
        <v>106</v>
      </c>
      <c r="M6" s="214" t="s">
        <v>107</v>
      </c>
      <c r="N6" s="214" t="s">
        <v>108</v>
      </c>
      <c r="O6" s="214" t="s">
        <v>109</v>
      </c>
      <c r="P6" s="214" t="s">
        <v>110</v>
      </c>
      <c r="Q6" s="214" t="s">
        <v>111</v>
      </c>
      <c r="R6" s="214" t="s">
        <v>112</v>
      </c>
      <c r="S6" s="214" t="s">
        <v>113</v>
      </c>
      <c r="T6" s="214" t="s">
        <v>114</v>
      </c>
      <c r="U6" s="214" t="s">
        <v>115</v>
      </c>
      <c r="V6" s="214" t="s">
        <v>116</v>
      </c>
      <c r="W6" s="214" t="s">
        <v>117</v>
      </c>
      <c r="X6" s="214" t="s">
        <v>118</v>
      </c>
      <c r="Y6" s="214" t="s">
        <v>119</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9" t="s">
        <v>120</v>
      </c>
      <c r="B8" s="230" t="s">
        <v>84</v>
      </c>
      <c r="C8" s="255" t="s">
        <v>85</v>
      </c>
      <c r="D8" s="231"/>
      <c r="E8" s="232"/>
      <c r="F8" s="233"/>
      <c r="G8" s="233">
        <f>SUMIF(AG9:AG14,"&lt;&gt;NOR",G9:G14)</f>
        <v>0</v>
      </c>
      <c r="H8" s="233"/>
      <c r="I8" s="233">
        <f>SUM(I9:I14)</f>
        <v>0</v>
      </c>
      <c r="J8" s="233"/>
      <c r="K8" s="233">
        <f>SUM(K9:K14)</f>
        <v>0</v>
      </c>
      <c r="L8" s="233"/>
      <c r="M8" s="233">
        <f>SUM(M9:M14)</f>
        <v>0</v>
      </c>
      <c r="N8" s="232"/>
      <c r="O8" s="232">
        <f>SUM(O9:O14)</f>
        <v>0</v>
      </c>
      <c r="P8" s="232"/>
      <c r="Q8" s="232">
        <f>SUM(Q9:Q14)</f>
        <v>0</v>
      </c>
      <c r="R8" s="233"/>
      <c r="S8" s="233"/>
      <c r="T8" s="234"/>
      <c r="U8" s="228"/>
      <c r="V8" s="228">
        <f>SUM(V9:V14)</f>
        <v>2.2400000000000002</v>
      </c>
      <c r="W8" s="228"/>
      <c r="X8" s="228"/>
      <c r="Y8" s="228"/>
      <c r="AG8" t="s">
        <v>121</v>
      </c>
    </row>
    <row r="9" spans="1:60" ht="22.5" outlineLevel="1" x14ac:dyDescent="0.2">
      <c r="A9" s="246">
        <v>1</v>
      </c>
      <c r="B9" s="247" t="s">
        <v>437</v>
      </c>
      <c r="C9" s="256" t="s">
        <v>438</v>
      </c>
      <c r="D9" s="248" t="s">
        <v>351</v>
      </c>
      <c r="E9" s="249">
        <v>1</v>
      </c>
      <c r="F9" s="250"/>
      <c r="G9" s="251">
        <f>ROUND(E9*F9,2)</f>
        <v>0</v>
      </c>
      <c r="H9" s="250"/>
      <c r="I9" s="251">
        <f>ROUND(E9*H9,2)</f>
        <v>0</v>
      </c>
      <c r="J9" s="250"/>
      <c r="K9" s="251">
        <f>ROUND(E9*J9,2)</f>
        <v>0</v>
      </c>
      <c r="L9" s="251">
        <v>21</v>
      </c>
      <c r="M9" s="251">
        <f>G9*(1+L9/100)</f>
        <v>0</v>
      </c>
      <c r="N9" s="249">
        <v>0</v>
      </c>
      <c r="O9" s="249">
        <f>ROUND(E9*N9,2)</f>
        <v>0</v>
      </c>
      <c r="P9" s="249">
        <v>0</v>
      </c>
      <c r="Q9" s="249">
        <f>ROUND(E9*P9,2)</f>
        <v>0</v>
      </c>
      <c r="R9" s="251"/>
      <c r="S9" s="251" t="s">
        <v>281</v>
      </c>
      <c r="T9" s="252" t="s">
        <v>282</v>
      </c>
      <c r="U9" s="225">
        <v>0</v>
      </c>
      <c r="V9" s="225">
        <f>ROUND(E9*U9,2)</f>
        <v>0</v>
      </c>
      <c r="W9" s="225"/>
      <c r="X9" s="225" t="s">
        <v>133</v>
      </c>
      <c r="Y9" s="225" t="s">
        <v>128</v>
      </c>
      <c r="Z9" s="215"/>
      <c r="AA9" s="215"/>
      <c r="AB9" s="215"/>
      <c r="AC9" s="215"/>
      <c r="AD9" s="215"/>
      <c r="AE9" s="215"/>
      <c r="AF9" s="215"/>
      <c r="AG9" s="215" t="s">
        <v>134</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x14ac:dyDescent="0.2">
      <c r="A10" s="239">
        <v>2</v>
      </c>
      <c r="B10" s="240" t="s">
        <v>439</v>
      </c>
      <c r="C10" s="257" t="s">
        <v>440</v>
      </c>
      <c r="D10" s="241" t="s">
        <v>173</v>
      </c>
      <c r="E10" s="242">
        <v>2</v>
      </c>
      <c r="F10" s="243"/>
      <c r="G10" s="244">
        <f>ROUND(E10*F10,2)</f>
        <v>0</v>
      </c>
      <c r="H10" s="243"/>
      <c r="I10" s="244">
        <f>ROUND(E10*H10,2)</f>
        <v>0</v>
      </c>
      <c r="J10" s="243"/>
      <c r="K10" s="244">
        <f>ROUND(E10*J10,2)</f>
        <v>0</v>
      </c>
      <c r="L10" s="244">
        <v>21</v>
      </c>
      <c r="M10" s="244">
        <f>G10*(1+L10/100)</f>
        <v>0</v>
      </c>
      <c r="N10" s="242">
        <v>0</v>
      </c>
      <c r="O10" s="242">
        <f>ROUND(E10*N10,2)</f>
        <v>0</v>
      </c>
      <c r="P10" s="242">
        <v>0</v>
      </c>
      <c r="Q10" s="242">
        <f>ROUND(E10*P10,2)</f>
        <v>0</v>
      </c>
      <c r="R10" s="244"/>
      <c r="S10" s="244" t="s">
        <v>125</v>
      </c>
      <c r="T10" s="245" t="s">
        <v>282</v>
      </c>
      <c r="U10" s="225">
        <v>1.1200000000000001</v>
      </c>
      <c r="V10" s="225">
        <f>ROUND(E10*U10,2)</f>
        <v>2.2400000000000002</v>
      </c>
      <c r="W10" s="225"/>
      <c r="X10" s="225" t="s">
        <v>127</v>
      </c>
      <c r="Y10" s="225" t="s">
        <v>128</v>
      </c>
      <c r="Z10" s="215"/>
      <c r="AA10" s="215"/>
      <c r="AB10" s="215"/>
      <c r="AC10" s="215"/>
      <c r="AD10" s="215"/>
      <c r="AE10" s="215"/>
      <c r="AF10" s="215"/>
      <c r="AG10" s="215" t="s">
        <v>129</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2" x14ac:dyDescent="0.2">
      <c r="A11" s="222"/>
      <c r="B11" s="223"/>
      <c r="C11" s="258" t="s">
        <v>441</v>
      </c>
      <c r="D11" s="226"/>
      <c r="E11" s="227">
        <v>1</v>
      </c>
      <c r="F11" s="225"/>
      <c r="G11" s="225"/>
      <c r="H11" s="225"/>
      <c r="I11" s="225"/>
      <c r="J11" s="225"/>
      <c r="K11" s="225"/>
      <c r="L11" s="225"/>
      <c r="M11" s="225"/>
      <c r="N11" s="224"/>
      <c r="O11" s="224"/>
      <c r="P11" s="224"/>
      <c r="Q11" s="224"/>
      <c r="R11" s="225"/>
      <c r="S11" s="225"/>
      <c r="T11" s="225"/>
      <c r="U11" s="225"/>
      <c r="V11" s="225"/>
      <c r="W11" s="225"/>
      <c r="X11" s="225"/>
      <c r="Y11" s="225"/>
      <c r="Z11" s="215"/>
      <c r="AA11" s="215"/>
      <c r="AB11" s="215"/>
      <c r="AC11" s="215"/>
      <c r="AD11" s="215"/>
      <c r="AE11" s="215"/>
      <c r="AF11" s="215"/>
      <c r="AG11" s="215" t="s">
        <v>136</v>
      </c>
      <c r="AH11" s="215">
        <v>5</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3" x14ac:dyDescent="0.2">
      <c r="A12" s="222"/>
      <c r="B12" s="223"/>
      <c r="C12" s="258" t="s">
        <v>442</v>
      </c>
      <c r="D12" s="226"/>
      <c r="E12" s="227">
        <v>1</v>
      </c>
      <c r="F12" s="225"/>
      <c r="G12" s="225"/>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136</v>
      </c>
      <c r="AH12" s="215">
        <v>5</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22.5" outlineLevel="1" x14ac:dyDescent="0.2">
      <c r="A13" s="246">
        <v>3</v>
      </c>
      <c r="B13" s="247" t="s">
        <v>443</v>
      </c>
      <c r="C13" s="256" t="s">
        <v>444</v>
      </c>
      <c r="D13" s="248" t="s">
        <v>351</v>
      </c>
      <c r="E13" s="249">
        <v>1</v>
      </c>
      <c r="F13" s="250"/>
      <c r="G13" s="251">
        <f>ROUND(E13*F13,2)</f>
        <v>0</v>
      </c>
      <c r="H13" s="250"/>
      <c r="I13" s="251">
        <f>ROUND(E13*H13,2)</f>
        <v>0</v>
      </c>
      <c r="J13" s="250"/>
      <c r="K13" s="251">
        <f>ROUND(E13*J13,2)</f>
        <v>0</v>
      </c>
      <c r="L13" s="251">
        <v>21</v>
      </c>
      <c r="M13" s="251">
        <f>G13*(1+L13/100)</f>
        <v>0</v>
      </c>
      <c r="N13" s="249">
        <v>0</v>
      </c>
      <c r="O13" s="249">
        <f>ROUND(E13*N13,2)</f>
        <v>0</v>
      </c>
      <c r="P13" s="249">
        <v>0</v>
      </c>
      <c r="Q13" s="249">
        <f>ROUND(E13*P13,2)</f>
        <v>0</v>
      </c>
      <c r="R13" s="251"/>
      <c r="S13" s="251" t="s">
        <v>281</v>
      </c>
      <c r="T13" s="252" t="s">
        <v>436</v>
      </c>
      <c r="U13" s="225">
        <v>0</v>
      </c>
      <c r="V13" s="225">
        <f>ROUND(E13*U13,2)</f>
        <v>0</v>
      </c>
      <c r="W13" s="225"/>
      <c r="X13" s="225" t="s">
        <v>133</v>
      </c>
      <c r="Y13" s="225" t="s">
        <v>128</v>
      </c>
      <c r="Z13" s="215"/>
      <c r="AA13" s="215"/>
      <c r="AB13" s="215"/>
      <c r="AC13" s="215"/>
      <c r="AD13" s="215"/>
      <c r="AE13" s="215"/>
      <c r="AF13" s="215"/>
      <c r="AG13" s="215" t="s">
        <v>134</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ht="33.75" outlineLevel="1" x14ac:dyDescent="0.2">
      <c r="A14" s="239">
        <v>4</v>
      </c>
      <c r="B14" s="240" t="s">
        <v>445</v>
      </c>
      <c r="C14" s="257" t="s">
        <v>446</v>
      </c>
      <c r="D14" s="241" t="s">
        <v>351</v>
      </c>
      <c r="E14" s="242">
        <v>1</v>
      </c>
      <c r="F14" s="243"/>
      <c r="G14" s="244">
        <f>ROUND(E14*F14,2)</f>
        <v>0</v>
      </c>
      <c r="H14" s="243"/>
      <c r="I14" s="244">
        <f>ROUND(E14*H14,2)</f>
        <v>0</v>
      </c>
      <c r="J14" s="243"/>
      <c r="K14" s="244">
        <f>ROUND(E14*J14,2)</f>
        <v>0</v>
      </c>
      <c r="L14" s="244">
        <v>21</v>
      </c>
      <c r="M14" s="244">
        <f>G14*(1+L14/100)</f>
        <v>0</v>
      </c>
      <c r="N14" s="242">
        <v>0</v>
      </c>
      <c r="O14" s="242">
        <f>ROUND(E14*N14,2)</f>
        <v>0</v>
      </c>
      <c r="P14" s="242">
        <v>0</v>
      </c>
      <c r="Q14" s="242">
        <f>ROUND(E14*P14,2)</f>
        <v>0</v>
      </c>
      <c r="R14" s="244"/>
      <c r="S14" s="244" t="s">
        <v>281</v>
      </c>
      <c r="T14" s="245" t="s">
        <v>282</v>
      </c>
      <c r="U14" s="225">
        <v>0</v>
      </c>
      <c r="V14" s="225">
        <f>ROUND(E14*U14,2)</f>
        <v>0</v>
      </c>
      <c r="W14" s="225"/>
      <c r="X14" s="225" t="s">
        <v>133</v>
      </c>
      <c r="Y14" s="225" t="s">
        <v>128</v>
      </c>
      <c r="Z14" s="215"/>
      <c r="AA14" s="215"/>
      <c r="AB14" s="215"/>
      <c r="AC14" s="215"/>
      <c r="AD14" s="215"/>
      <c r="AE14" s="215"/>
      <c r="AF14" s="215"/>
      <c r="AG14" s="215" t="s">
        <v>134</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x14ac:dyDescent="0.2">
      <c r="A15" s="3"/>
      <c r="B15" s="4"/>
      <c r="C15" s="260"/>
      <c r="D15" s="6"/>
      <c r="E15" s="3"/>
      <c r="F15" s="3"/>
      <c r="G15" s="3"/>
      <c r="H15" s="3"/>
      <c r="I15" s="3"/>
      <c r="J15" s="3"/>
      <c r="K15" s="3"/>
      <c r="L15" s="3"/>
      <c r="M15" s="3"/>
      <c r="N15" s="3"/>
      <c r="O15" s="3"/>
      <c r="P15" s="3"/>
      <c r="Q15" s="3"/>
      <c r="R15" s="3"/>
      <c r="S15" s="3"/>
      <c r="T15" s="3"/>
      <c r="U15" s="3"/>
      <c r="V15" s="3"/>
      <c r="W15" s="3"/>
      <c r="X15" s="3"/>
      <c r="Y15" s="3"/>
      <c r="AE15">
        <v>15</v>
      </c>
      <c r="AF15">
        <v>21</v>
      </c>
      <c r="AG15" t="s">
        <v>106</v>
      </c>
    </row>
    <row r="16" spans="1:60" x14ac:dyDescent="0.2">
      <c r="A16" s="218"/>
      <c r="B16" s="219" t="s">
        <v>29</v>
      </c>
      <c r="C16" s="261"/>
      <c r="D16" s="220"/>
      <c r="E16" s="221"/>
      <c r="F16" s="221"/>
      <c r="G16" s="238">
        <f>G8</f>
        <v>0</v>
      </c>
      <c r="H16" s="3"/>
      <c r="I16" s="3"/>
      <c r="J16" s="3"/>
      <c r="K16" s="3"/>
      <c r="L16" s="3"/>
      <c r="M16" s="3"/>
      <c r="N16" s="3"/>
      <c r="O16" s="3"/>
      <c r="P16" s="3"/>
      <c r="Q16" s="3"/>
      <c r="R16" s="3"/>
      <c r="S16" s="3"/>
      <c r="T16" s="3"/>
      <c r="U16" s="3"/>
      <c r="V16" s="3"/>
      <c r="W16" s="3"/>
      <c r="X16" s="3"/>
      <c r="Y16" s="3"/>
      <c r="AE16">
        <f>SUMIF(L7:L14,AE15,G7:G14)</f>
        <v>0</v>
      </c>
      <c r="AF16">
        <f>SUMIF(L7:L14,AF15,G7:G14)</f>
        <v>0</v>
      </c>
      <c r="AG16" t="s">
        <v>317</v>
      </c>
    </row>
    <row r="17" spans="3:33" x14ac:dyDescent="0.2">
      <c r="C17" s="262"/>
      <c r="D17" s="10"/>
      <c r="AG17" t="s">
        <v>318</v>
      </c>
    </row>
    <row r="18" spans="3:33" x14ac:dyDescent="0.2">
      <c r="D18" s="10"/>
    </row>
    <row r="19" spans="3:33" x14ac:dyDescent="0.2">
      <c r="D19" s="10"/>
    </row>
    <row r="20" spans="3:33" x14ac:dyDescent="0.2">
      <c r="D20" s="10"/>
    </row>
    <row r="21" spans="3:33" x14ac:dyDescent="0.2">
      <c r="D21" s="10"/>
    </row>
    <row r="22" spans="3:33" x14ac:dyDescent="0.2">
      <c r="D22" s="10"/>
    </row>
    <row r="23" spans="3:33" x14ac:dyDescent="0.2">
      <c r="D23" s="10"/>
    </row>
    <row r="24" spans="3:33" x14ac:dyDescent="0.2">
      <c r="D24" s="10"/>
    </row>
    <row r="25" spans="3:33" x14ac:dyDescent="0.2">
      <c r="D25" s="10"/>
    </row>
    <row r="26" spans="3:33" x14ac:dyDescent="0.2">
      <c r="D26" s="10"/>
    </row>
    <row r="27" spans="3:33" x14ac:dyDescent="0.2">
      <c r="D27" s="10"/>
    </row>
    <row r="28" spans="3:33" x14ac:dyDescent="0.2">
      <c r="D28" s="10"/>
    </row>
    <row r="29" spans="3:33" x14ac:dyDescent="0.2">
      <c r="D29" s="10"/>
    </row>
    <row r="30" spans="3:33" x14ac:dyDescent="0.2">
      <c r="D30" s="10"/>
    </row>
    <row r="31" spans="3:33" x14ac:dyDescent="0.2">
      <c r="D31" s="10"/>
    </row>
    <row r="32" spans="3: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7BqRY/EA1jD32zYcdg62A1TP9ryxJ2zQWLT9Vx9kJ3ICifRNoaiOoGANgHf7TcUYREJy6xHObus2aevuuIpuA==" saltValue="HeWoWiEzBd/6XYuqSuBMH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262D3-6941-4F28-8490-8B6CCBFB626F}">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0" t="s">
        <v>93</v>
      </c>
      <c r="B1" s="200"/>
      <c r="C1" s="200"/>
      <c r="D1" s="200"/>
      <c r="E1" s="200"/>
      <c r="F1" s="200"/>
      <c r="G1" s="200"/>
      <c r="AG1" t="s">
        <v>94</v>
      </c>
    </row>
    <row r="2" spans="1:60" ht="24.95" customHeight="1" x14ac:dyDescent="0.2">
      <c r="A2" s="201" t="s">
        <v>7</v>
      </c>
      <c r="B2" s="49" t="s">
        <v>43</v>
      </c>
      <c r="C2" s="204" t="s">
        <v>44</v>
      </c>
      <c r="D2" s="202"/>
      <c r="E2" s="202"/>
      <c r="F2" s="202"/>
      <c r="G2" s="203"/>
      <c r="AG2" t="s">
        <v>95</v>
      </c>
    </row>
    <row r="3" spans="1:60" ht="24.95" customHeight="1" x14ac:dyDescent="0.2">
      <c r="A3" s="201" t="s">
        <v>8</v>
      </c>
      <c r="B3" s="49" t="s">
        <v>53</v>
      </c>
      <c r="C3" s="204" t="s">
        <v>54</v>
      </c>
      <c r="D3" s="202"/>
      <c r="E3" s="202"/>
      <c r="F3" s="202"/>
      <c r="G3" s="203"/>
      <c r="AC3" s="179" t="s">
        <v>95</v>
      </c>
      <c r="AG3" t="s">
        <v>96</v>
      </c>
    </row>
    <row r="4" spans="1:60" ht="24.95" customHeight="1" x14ac:dyDescent="0.2">
      <c r="A4" s="205" t="s">
        <v>9</v>
      </c>
      <c r="B4" s="206" t="s">
        <v>61</v>
      </c>
      <c r="C4" s="207" t="s">
        <v>62</v>
      </c>
      <c r="D4" s="208"/>
      <c r="E4" s="208"/>
      <c r="F4" s="208"/>
      <c r="G4" s="209"/>
      <c r="AG4" t="s">
        <v>97</v>
      </c>
    </row>
    <row r="5" spans="1:60" x14ac:dyDescent="0.2">
      <c r="D5" s="10"/>
    </row>
    <row r="6" spans="1:60" ht="38.25" x14ac:dyDescent="0.2">
      <c r="A6" s="211" t="s">
        <v>98</v>
      </c>
      <c r="B6" s="213" t="s">
        <v>99</v>
      </c>
      <c r="C6" s="213" t="s">
        <v>100</v>
      </c>
      <c r="D6" s="212" t="s">
        <v>101</v>
      </c>
      <c r="E6" s="211" t="s">
        <v>102</v>
      </c>
      <c r="F6" s="210" t="s">
        <v>103</v>
      </c>
      <c r="G6" s="211" t="s">
        <v>29</v>
      </c>
      <c r="H6" s="214" t="s">
        <v>30</v>
      </c>
      <c r="I6" s="214" t="s">
        <v>104</v>
      </c>
      <c r="J6" s="214" t="s">
        <v>31</v>
      </c>
      <c r="K6" s="214" t="s">
        <v>105</v>
      </c>
      <c r="L6" s="214" t="s">
        <v>106</v>
      </c>
      <c r="M6" s="214" t="s">
        <v>107</v>
      </c>
      <c r="N6" s="214" t="s">
        <v>108</v>
      </c>
      <c r="O6" s="214" t="s">
        <v>109</v>
      </c>
      <c r="P6" s="214" t="s">
        <v>110</v>
      </c>
      <c r="Q6" s="214" t="s">
        <v>111</v>
      </c>
      <c r="R6" s="214" t="s">
        <v>112</v>
      </c>
      <c r="S6" s="214" t="s">
        <v>113</v>
      </c>
      <c r="T6" s="214" t="s">
        <v>114</v>
      </c>
      <c r="U6" s="214" t="s">
        <v>115</v>
      </c>
      <c r="V6" s="214" t="s">
        <v>116</v>
      </c>
      <c r="W6" s="214" t="s">
        <v>117</v>
      </c>
      <c r="X6" s="214" t="s">
        <v>118</v>
      </c>
      <c r="Y6" s="214" t="s">
        <v>119</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9" t="s">
        <v>120</v>
      </c>
      <c r="B8" s="230" t="s">
        <v>78</v>
      </c>
      <c r="C8" s="255" t="s">
        <v>79</v>
      </c>
      <c r="D8" s="231"/>
      <c r="E8" s="232"/>
      <c r="F8" s="233"/>
      <c r="G8" s="233">
        <f>SUMIF(AG9:AG14,"&lt;&gt;NOR",G9:G14)</f>
        <v>0</v>
      </c>
      <c r="H8" s="233"/>
      <c r="I8" s="233">
        <f>SUM(I9:I14)</f>
        <v>0</v>
      </c>
      <c r="J8" s="233"/>
      <c r="K8" s="233">
        <f>SUM(K9:K14)</f>
        <v>0</v>
      </c>
      <c r="L8" s="233"/>
      <c r="M8" s="233">
        <f>SUM(M9:M14)</f>
        <v>0</v>
      </c>
      <c r="N8" s="232"/>
      <c r="O8" s="232">
        <f>SUM(O9:O14)</f>
        <v>0</v>
      </c>
      <c r="P8" s="232"/>
      <c r="Q8" s="232">
        <f>SUM(Q9:Q14)</f>
        <v>0</v>
      </c>
      <c r="R8" s="233"/>
      <c r="S8" s="233"/>
      <c r="T8" s="234"/>
      <c r="U8" s="228"/>
      <c r="V8" s="228">
        <f>SUM(V9:V14)</f>
        <v>0</v>
      </c>
      <c r="W8" s="228"/>
      <c r="X8" s="228"/>
      <c r="Y8" s="228"/>
      <c r="AG8" t="s">
        <v>121</v>
      </c>
    </row>
    <row r="9" spans="1:60" outlineLevel="1" x14ac:dyDescent="0.2">
      <c r="A9" s="239">
        <v>1</v>
      </c>
      <c r="B9" s="240" t="s">
        <v>447</v>
      </c>
      <c r="C9" s="257" t="s">
        <v>448</v>
      </c>
      <c r="D9" s="241" t="s">
        <v>326</v>
      </c>
      <c r="E9" s="242">
        <v>1</v>
      </c>
      <c r="F9" s="243"/>
      <c r="G9" s="244">
        <f>ROUND(E9*F9,2)</f>
        <v>0</v>
      </c>
      <c r="H9" s="243"/>
      <c r="I9" s="244">
        <f>ROUND(E9*H9,2)</f>
        <v>0</v>
      </c>
      <c r="J9" s="243"/>
      <c r="K9" s="244">
        <f>ROUND(E9*J9,2)</f>
        <v>0</v>
      </c>
      <c r="L9" s="244">
        <v>21</v>
      </c>
      <c r="M9" s="244">
        <f>G9*(1+L9/100)</f>
        <v>0</v>
      </c>
      <c r="N9" s="242">
        <v>0</v>
      </c>
      <c r="O9" s="242">
        <f>ROUND(E9*N9,2)</f>
        <v>0</v>
      </c>
      <c r="P9" s="242">
        <v>0</v>
      </c>
      <c r="Q9" s="242">
        <f>ROUND(E9*P9,2)</f>
        <v>0</v>
      </c>
      <c r="R9" s="244"/>
      <c r="S9" s="244" t="s">
        <v>281</v>
      </c>
      <c r="T9" s="245" t="s">
        <v>282</v>
      </c>
      <c r="U9" s="225">
        <v>0</v>
      </c>
      <c r="V9" s="225">
        <f>ROUND(E9*U9,2)</f>
        <v>0</v>
      </c>
      <c r="W9" s="225"/>
      <c r="X9" s="225" t="s">
        <v>133</v>
      </c>
      <c r="Y9" s="225" t="s">
        <v>128</v>
      </c>
      <c r="Z9" s="215"/>
      <c r="AA9" s="215"/>
      <c r="AB9" s="215"/>
      <c r="AC9" s="215"/>
      <c r="AD9" s="215"/>
      <c r="AE9" s="215"/>
      <c r="AF9" s="215"/>
      <c r="AG9" s="215" t="s">
        <v>134</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33.75" outlineLevel="2" x14ac:dyDescent="0.2">
      <c r="A10" s="222"/>
      <c r="B10" s="223"/>
      <c r="C10" s="259" t="s">
        <v>449</v>
      </c>
      <c r="D10" s="253"/>
      <c r="E10" s="253"/>
      <c r="F10" s="253"/>
      <c r="G10" s="253"/>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167</v>
      </c>
      <c r="AH10" s="215"/>
      <c r="AI10" s="215"/>
      <c r="AJ10" s="215"/>
      <c r="AK10" s="215"/>
      <c r="AL10" s="215"/>
      <c r="AM10" s="215"/>
      <c r="AN10" s="215"/>
      <c r="AO10" s="215"/>
      <c r="AP10" s="215"/>
      <c r="AQ10" s="215"/>
      <c r="AR10" s="215"/>
      <c r="AS10" s="215"/>
      <c r="AT10" s="215"/>
      <c r="AU10" s="215"/>
      <c r="AV10" s="215"/>
      <c r="AW10" s="215"/>
      <c r="AX10" s="215"/>
      <c r="AY10" s="215"/>
      <c r="AZ10" s="215"/>
      <c r="BA10" s="254" t="str">
        <f>C10</f>
        <v>LTE Router - Dodávka a montáž; specifikace viz. Příloha technické zprávy. Předmětem je dodávka LTE směrovače splňujícího parametry  s minimálně jednou LTE anténou, držákem na DIN lištu a kompletním příslušenstvím pro připojení do el. sítě (napájecí DC zdroj na DIN lištu; Originální flexo šnůra černá, minimálně 2 metry dlouhá; 3x1 mm2, Kabel dvojlinka, minimálně 2x 0,5 mm2, min 1 m délka).</v>
      </c>
      <c r="BB10" s="215"/>
      <c r="BC10" s="215"/>
      <c r="BD10" s="215"/>
      <c r="BE10" s="215"/>
      <c r="BF10" s="215"/>
      <c r="BG10" s="215"/>
      <c r="BH10" s="215"/>
    </row>
    <row r="11" spans="1:60" outlineLevel="1" x14ac:dyDescent="0.2">
      <c r="A11" s="246">
        <v>2</v>
      </c>
      <c r="B11" s="247" t="s">
        <v>450</v>
      </c>
      <c r="C11" s="256" t="s">
        <v>451</v>
      </c>
      <c r="D11" s="248" t="s">
        <v>326</v>
      </c>
      <c r="E11" s="249">
        <v>1</v>
      </c>
      <c r="F11" s="250"/>
      <c r="G11" s="251">
        <f>ROUND(E11*F11,2)</f>
        <v>0</v>
      </c>
      <c r="H11" s="250"/>
      <c r="I11" s="251">
        <f>ROUND(E11*H11,2)</f>
        <v>0</v>
      </c>
      <c r="J11" s="250"/>
      <c r="K11" s="251">
        <f>ROUND(E11*J11,2)</f>
        <v>0</v>
      </c>
      <c r="L11" s="251">
        <v>21</v>
      </c>
      <c r="M11" s="251">
        <f>G11*(1+L11/100)</f>
        <v>0</v>
      </c>
      <c r="N11" s="249">
        <v>0</v>
      </c>
      <c r="O11" s="249">
        <f>ROUND(E11*N11,2)</f>
        <v>0</v>
      </c>
      <c r="P11" s="249">
        <v>0</v>
      </c>
      <c r="Q11" s="249">
        <f>ROUND(E11*P11,2)</f>
        <v>0</v>
      </c>
      <c r="R11" s="251"/>
      <c r="S11" s="251" t="s">
        <v>281</v>
      </c>
      <c r="T11" s="252" t="s">
        <v>282</v>
      </c>
      <c r="U11" s="225">
        <v>0</v>
      </c>
      <c r="V11" s="225">
        <f>ROUND(E11*U11,2)</f>
        <v>0</v>
      </c>
      <c r="W11" s="225"/>
      <c r="X11" s="225" t="s">
        <v>133</v>
      </c>
      <c r="Y11" s="225" t="s">
        <v>128</v>
      </c>
      <c r="Z11" s="215"/>
      <c r="AA11" s="215"/>
      <c r="AB11" s="215"/>
      <c r="AC11" s="215"/>
      <c r="AD11" s="215"/>
      <c r="AE11" s="215"/>
      <c r="AF11" s="215"/>
      <c r="AG11" s="215" t="s">
        <v>134</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22.5" outlineLevel="1" x14ac:dyDescent="0.2">
      <c r="A12" s="239">
        <v>3</v>
      </c>
      <c r="B12" s="240" t="s">
        <v>452</v>
      </c>
      <c r="C12" s="257" t="s">
        <v>453</v>
      </c>
      <c r="D12" s="241" t="s">
        <v>280</v>
      </c>
      <c r="E12" s="242">
        <v>1</v>
      </c>
      <c r="F12" s="243"/>
      <c r="G12" s="244">
        <f>ROUND(E12*F12,2)</f>
        <v>0</v>
      </c>
      <c r="H12" s="243"/>
      <c r="I12" s="244">
        <f>ROUND(E12*H12,2)</f>
        <v>0</v>
      </c>
      <c r="J12" s="243"/>
      <c r="K12" s="244">
        <f>ROUND(E12*J12,2)</f>
        <v>0</v>
      </c>
      <c r="L12" s="244">
        <v>21</v>
      </c>
      <c r="M12" s="244">
        <f>G12*(1+L12/100)</f>
        <v>0</v>
      </c>
      <c r="N12" s="242">
        <v>0</v>
      </c>
      <c r="O12" s="242">
        <f>ROUND(E12*N12,2)</f>
        <v>0</v>
      </c>
      <c r="P12" s="242">
        <v>0</v>
      </c>
      <c r="Q12" s="242">
        <f>ROUND(E12*P12,2)</f>
        <v>0</v>
      </c>
      <c r="R12" s="244"/>
      <c r="S12" s="244" t="s">
        <v>281</v>
      </c>
      <c r="T12" s="245" t="s">
        <v>282</v>
      </c>
      <c r="U12" s="225">
        <v>0</v>
      </c>
      <c r="V12" s="225">
        <f>ROUND(E12*U12,2)</f>
        <v>0</v>
      </c>
      <c r="W12" s="225"/>
      <c r="X12" s="225" t="s">
        <v>399</v>
      </c>
      <c r="Y12" s="225" t="s">
        <v>128</v>
      </c>
      <c r="Z12" s="215"/>
      <c r="AA12" s="215"/>
      <c r="AB12" s="215"/>
      <c r="AC12" s="215"/>
      <c r="AD12" s="215"/>
      <c r="AE12" s="215"/>
      <c r="AF12" s="215"/>
      <c r="AG12" s="215" t="s">
        <v>400</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22.5" outlineLevel="2" x14ac:dyDescent="0.2">
      <c r="A13" s="222"/>
      <c r="B13" s="223"/>
      <c r="C13" s="259" t="s">
        <v>454</v>
      </c>
      <c r="D13" s="253"/>
      <c r="E13" s="253"/>
      <c r="F13" s="253"/>
      <c r="G13" s="253"/>
      <c r="H13" s="225"/>
      <c r="I13" s="225"/>
      <c r="J13" s="225"/>
      <c r="K13" s="225"/>
      <c r="L13" s="225"/>
      <c r="M13" s="225"/>
      <c r="N13" s="224"/>
      <c r="O13" s="224"/>
      <c r="P13" s="224"/>
      <c r="Q13" s="224"/>
      <c r="R13" s="225"/>
      <c r="S13" s="225"/>
      <c r="T13" s="225"/>
      <c r="U13" s="225"/>
      <c r="V13" s="225"/>
      <c r="W13" s="225"/>
      <c r="X13" s="225"/>
      <c r="Y13" s="225"/>
      <c r="Z13" s="215"/>
      <c r="AA13" s="215"/>
      <c r="AB13" s="215"/>
      <c r="AC13" s="215"/>
      <c r="AD13" s="215"/>
      <c r="AE13" s="215"/>
      <c r="AF13" s="215"/>
      <c r="AG13" s="215" t="s">
        <v>167</v>
      </c>
      <c r="AH13" s="215"/>
      <c r="AI13" s="215"/>
      <c r="AJ13" s="215"/>
      <c r="AK13" s="215"/>
      <c r="AL13" s="215"/>
      <c r="AM13" s="215"/>
      <c r="AN13" s="215"/>
      <c r="AO13" s="215"/>
      <c r="AP13" s="215"/>
      <c r="AQ13" s="215"/>
      <c r="AR13" s="215"/>
      <c r="AS13" s="215"/>
      <c r="AT13" s="215"/>
      <c r="AU13" s="215"/>
      <c r="AV13" s="215"/>
      <c r="AW13" s="215"/>
      <c r="AX13" s="215"/>
      <c r="AY13" s="215"/>
      <c r="AZ13" s="215"/>
      <c r="BA13" s="254" t="str">
        <f>C13</f>
        <v>Kompletní instalace a parametrizace komunikačníh  zařízení  /definovaného zařízení/, montáž, nastavení paramerů, vyzkousení funkce  přenosu dat a spojení nadřazeným systémem (centála,  server atp.)</v>
      </c>
      <c r="BB13" s="215"/>
      <c r="BC13" s="215"/>
      <c r="BD13" s="215"/>
      <c r="BE13" s="215"/>
      <c r="BF13" s="215"/>
      <c r="BG13" s="215"/>
      <c r="BH13" s="215"/>
    </row>
    <row r="14" spans="1:60" outlineLevel="2" x14ac:dyDescent="0.2">
      <c r="A14" s="222"/>
      <c r="B14" s="223"/>
      <c r="C14" s="258" t="s">
        <v>441</v>
      </c>
      <c r="D14" s="226"/>
      <c r="E14" s="227">
        <v>1</v>
      </c>
      <c r="F14" s="225"/>
      <c r="G14" s="225"/>
      <c r="H14" s="225"/>
      <c r="I14" s="225"/>
      <c r="J14" s="225"/>
      <c r="K14" s="225"/>
      <c r="L14" s="225"/>
      <c r="M14" s="225"/>
      <c r="N14" s="224"/>
      <c r="O14" s="224"/>
      <c r="P14" s="224"/>
      <c r="Q14" s="224"/>
      <c r="R14" s="225"/>
      <c r="S14" s="225"/>
      <c r="T14" s="225"/>
      <c r="U14" s="225"/>
      <c r="V14" s="225"/>
      <c r="W14" s="225"/>
      <c r="X14" s="225"/>
      <c r="Y14" s="225"/>
      <c r="Z14" s="215"/>
      <c r="AA14" s="215"/>
      <c r="AB14" s="215"/>
      <c r="AC14" s="215"/>
      <c r="AD14" s="215"/>
      <c r="AE14" s="215"/>
      <c r="AF14" s="215"/>
      <c r="AG14" s="215" t="s">
        <v>136</v>
      </c>
      <c r="AH14" s="215">
        <v>5</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x14ac:dyDescent="0.2">
      <c r="A15" s="229" t="s">
        <v>120</v>
      </c>
      <c r="B15" s="230" t="s">
        <v>86</v>
      </c>
      <c r="C15" s="255" t="s">
        <v>87</v>
      </c>
      <c r="D15" s="231"/>
      <c r="E15" s="232"/>
      <c r="F15" s="233"/>
      <c r="G15" s="233">
        <f>SUMIF(AG16:AG18,"&lt;&gt;NOR",G16:G18)</f>
        <v>0</v>
      </c>
      <c r="H15" s="233"/>
      <c r="I15" s="233">
        <f>SUM(I16:I18)</f>
        <v>0</v>
      </c>
      <c r="J15" s="233"/>
      <c r="K15" s="233">
        <f>SUM(K16:K18)</f>
        <v>0</v>
      </c>
      <c r="L15" s="233"/>
      <c r="M15" s="233">
        <f>SUM(M16:M18)</f>
        <v>0</v>
      </c>
      <c r="N15" s="232"/>
      <c r="O15" s="232">
        <f>SUM(O16:O18)</f>
        <v>0</v>
      </c>
      <c r="P15" s="232"/>
      <c r="Q15" s="232">
        <f>SUM(Q16:Q18)</f>
        <v>0</v>
      </c>
      <c r="R15" s="233"/>
      <c r="S15" s="233"/>
      <c r="T15" s="234"/>
      <c r="U15" s="228"/>
      <c r="V15" s="228">
        <f>SUM(V16:V18)</f>
        <v>0.9</v>
      </c>
      <c r="W15" s="228"/>
      <c r="X15" s="228"/>
      <c r="Y15" s="228"/>
      <c r="AG15" t="s">
        <v>121</v>
      </c>
    </row>
    <row r="16" spans="1:60" outlineLevel="1" x14ac:dyDescent="0.2">
      <c r="A16" s="246">
        <v>4</v>
      </c>
      <c r="B16" s="247" t="s">
        <v>455</v>
      </c>
      <c r="C16" s="256" t="s">
        <v>456</v>
      </c>
      <c r="D16" s="248" t="s">
        <v>124</v>
      </c>
      <c r="E16" s="249">
        <v>20</v>
      </c>
      <c r="F16" s="250"/>
      <c r="G16" s="251">
        <f>ROUND(E16*F16,2)</f>
        <v>0</v>
      </c>
      <c r="H16" s="250"/>
      <c r="I16" s="251">
        <f>ROUND(E16*H16,2)</f>
        <v>0</v>
      </c>
      <c r="J16" s="250"/>
      <c r="K16" s="251">
        <f>ROUND(E16*J16,2)</f>
        <v>0</v>
      </c>
      <c r="L16" s="251">
        <v>21</v>
      </c>
      <c r="M16" s="251">
        <f>G16*(1+L16/100)</f>
        <v>0</v>
      </c>
      <c r="N16" s="249">
        <v>0</v>
      </c>
      <c r="O16" s="249">
        <f>ROUND(E16*N16,2)</f>
        <v>0</v>
      </c>
      <c r="P16" s="249">
        <v>0</v>
      </c>
      <c r="Q16" s="249">
        <f>ROUND(E16*P16,2)</f>
        <v>0</v>
      </c>
      <c r="R16" s="251"/>
      <c r="S16" s="251" t="s">
        <v>125</v>
      </c>
      <c r="T16" s="252" t="s">
        <v>282</v>
      </c>
      <c r="U16" s="225">
        <v>4.4999999999999998E-2</v>
      </c>
      <c r="V16" s="225">
        <f>ROUND(E16*U16,2)</f>
        <v>0.9</v>
      </c>
      <c r="W16" s="225"/>
      <c r="X16" s="225" t="s">
        <v>127</v>
      </c>
      <c r="Y16" s="225" t="s">
        <v>128</v>
      </c>
      <c r="Z16" s="215"/>
      <c r="AA16" s="215"/>
      <c r="AB16" s="215"/>
      <c r="AC16" s="215"/>
      <c r="AD16" s="215"/>
      <c r="AE16" s="215"/>
      <c r="AF16" s="215"/>
      <c r="AG16" s="215" t="s">
        <v>129</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ht="22.5" outlineLevel="1" x14ac:dyDescent="0.2">
      <c r="A17" s="239">
        <v>5</v>
      </c>
      <c r="B17" s="240" t="s">
        <v>157</v>
      </c>
      <c r="C17" s="257" t="s">
        <v>158</v>
      </c>
      <c r="D17" s="241" t="s">
        <v>124</v>
      </c>
      <c r="E17" s="242">
        <v>21</v>
      </c>
      <c r="F17" s="243"/>
      <c r="G17" s="244">
        <f>ROUND(E17*F17,2)</f>
        <v>0</v>
      </c>
      <c r="H17" s="243"/>
      <c r="I17" s="244">
        <f>ROUND(E17*H17,2)</f>
        <v>0</v>
      </c>
      <c r="J17" s="243"/>
      <c r="K17" s="244">
        <f>ROUND(E17*J17,2)</f>
        <v>0</v>
      </c>
      <c r="L17" s="244">
        <v>21</v>
      </c>
      <c r="M17" s="244">
        <f>G17*(1+L17/100)</f>
        <v>0</v>
      </c>
      <c r="N17" s="242">
        <v>0</v>
      </c>
      <c r="O17" s="242">
        <f>ROUND(E17*N17,2)</f>
        <v>0</v>
      </c>
      <c r="P17" s="242">
        <v>0</v>
      </c>
      <c r="Q17" s="242">
        <f>ROUND(E17*P17,2)</f>
        <v>0</v>
      </c>
      <c r="R17" s="244" t="s">
        <v>132</v>
      </c>
      <c r="S17" s="244" t="s">
        <v>125</v>
      </c>
      <c r="T17" s="245" t="s">
        <v>282</v>
      </c>
      <c r="U17" s="225">
        <v>0</v>
      </c>
      <c r="V17" s="225">
        <f>ROUND(E17*U17,2)</f>
        <v>0</v>
      </c>
      <c r="W17" s="225"/>
      <c r="X17" s="225" t="s">
        <v>133</v>
      </c>
      <c r="Y17" s="225" t="s">
        <v>128</v>
      </c>
      <c r="Z17" s="215"/>
      <c r="AA17" s="215"/>
      <c r="AB17" s="215"/>
      <c r="AC17" s="215"/>
      <c r="AD17" s="215"/>
      <c r="AE17" s="215"/>
      <c r="AF17" s="215"/>
      <c r="AG17" s="215" t="s">
        <v>134</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2" x14ac:dyDescent="0.2">
      <c r="A18" s="222"/>
      <c r="B18" s="223"/>
      <c r="C18" s="258" t="s">
        <v>457</v>
      </c>
      <c r="D18" s="226"/>
      <c r="E18" s="227">
        <v>21</v>
      </c>
      <c r="F18" s="225"/>
      <c r="G18" s="225"/>
      <c r="H18" s="225"/>
      <c r="I18" s="225"/>
      <c r="J18" s="225"/>
      <c r="K18" s="225"/>
      <c r="L18" s="225"/>
      <c r="M18" s="225"/>
      <c r="N18" s="224"/>
      <c r="O18" s="224"/>
      <c r="P18" s="224"/>
      <c r="Q18" s="224"/>
      <c r="R18" s="225"/>
      <c r="S18" s="225"/>
      <c r="T18" s="225"/>
      <c r="U18" s="225"/>
      <c r="V18" s="225"/>
      <c r="W18" s="225"/>
      <c r="X18" s="225"/>
      <c r="Y18" s="225"/>
      <c r="Z18" s="215"/>
      <c r="AA18" s="215"/>
      <c r="AB18" s="215"/>
      <c r="AC18" s="215"/>
      <c r="AD18" s="215"/>
      <c r="AE18" s="215"/>
      <c r="AF18" s="215"/>
      <c r="AG18" s="215" t="s">
        <v>136</v>
      </c>
      <c r="AH18" s="215">
        <v>5</v>
      </c>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x14ac:dyDescent="0.2">
      <c r="A19" s="229" t="s">
        <v>120</v>
      </c>
      <c r="B19" s="230" t="s">
        <v>88</v>
      </c>
      <c r="C19" s="255" t="s">
        <v>89</v>
      </c>
      <c r="D19" s="231"/>
      <c r="E19" s="232"/>
      <c r="F19" s="233"/>
      <c r="G19" s="233">
        <f>SUMIF(AG20:AG23,"&lt;&gt;NOR",G20:G23)</f>
        <v>0</v>
      </c>
      <c r="H19" s="233"/>
      <c r="I19" s="233">
        <f>SUM(I20:I23)</f>
        <v>0</v>
      </c>
      <c r="J19" s="233"/>
      <c r="K19" s="233">
        <f>SUM(K20:K23)</f>
        <v>0</v>
      </c>
      <c r="L19" s="233"/>
      <c r="M19" s="233">
        <f>SUM(M20:M23)</f>
        <v>0</v>
      </c>
      <c r="N19" s="232"/>
      <c r="O19" s="232">
        <f>SUM(O20:O23)</f>
        <v>0</v>
      </c>
      <c r="P19" s="232"/>
      <c r="Q19" s="232">
        <f>SUM(Q20:Q23)</f>
        <v>0</v>
      </c>
      <c r="R19" s="233"/>
      <c r="S19" s="233"/>
      <c r="T19" s="234"/>
      <c r="U19" s="228"/>
      <c r="V19" s="228">
        <f>SUM(V20:V23)</f>
        <v>4.4000000000000004</v>
      </c>
      <c r="W19" s="228"/>
      <c r="X19" s="228"/>
      <c r="Y19" s="228"/>
      <c r="AG19" t="s">
        <v>121</v>
      </c>
    </row>
    <row r="20" spans="1:60" outlineLevel="1" x14ac:dyDescent="0.2">
      <c r="A20" s="239">
        <v>6</v>
      </c>
      <c r="B20" s="240" t="s">
        <v>458</v>
      </c>
      <c r="C20" s="257" t="s">
        <v>459</v>
      </c>
      <c r="D20" s="241" t="s">
        <v>367</v>
      </c>
      <c r="E20" s="242">
        <v>20</v>
      </c>
      <c r="F20" s="243"/>
      <c r="G20" s="244">
        <f>ROUND(E20*F20,2)</f>
        <v>0</v>
      </c>
      <c r="H20" s="243"/>
      <c r="I20" s="244">
        <f>ROUND(E20*H20,2)</f>
        <v>0</v>
      </c>
      <c r="J20" s="243"/>
      <c r="K20" s="244">
        <f>ROUND(E20*J20,2)</f>
        <v>0</v>
      </c>
      <c r="L20" s="244">
        <v>21</v>
      </c>
      <c r="M20" s="244">
        <f>G20*(1+L20/100)</f>
        <v>0</v>
      </c>
      <c r="N20" s="242">
        <v>0</v>
      </c>
      <c r="O20" s="242">
        <f>ROUND(E20*N20,2)</f>
        <v>0</v>
      </c>
      <c r="P20" s="242">
        <v>0</v>
      </c>
      <c r="Q20" s="242">
        <f>ROUND(E20*P20,2)</f>
        <v>0</v>
      </c>
      <c r="R20" s="244"/>
      <c r="S20" s="244" t="s">
        <v>281</v>
      </c>
      <c r="T20" s="245" t="s">
        <v>282</v>
      </c>
      <c r="U20" s="225">
        <v>0.22</v>
      </c>
      <c r="V20" s="225">
        <f>ROUND(E20*U20,2)</f>
        <v>4.4000000000000004</v>
      </c>
      <c r="W20" s="225"/>
      <c r="X20" s="225" t="s">
        <v>127</v>
      </c>
      <c r="Y20" s="225" t="s">
        <v>128</v>
      </c>
      <c r="Z20" s="215"/>
      <c r="AA20" s="215"/>
      <c r="AB20" s="215"/>
      <c r="AC20" s="215"/>
      <c r="AD20" s="215"/>
      <c r="AE20" s="215"/>
      <c r="AF20" s="215"/>
      <c r="AG20" s="215" t="s">
        <v>129</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2.5" outlineLevel="2" x14ac:dyDescent="0.2">
      <c r="A21" s="222"/>
      <c r="B21" s="223"/>
      <c r="C21" s="259" t="s">
        <v>460</v>
      </c>
      <c r="D21" s="253"/>
      <c r="E21" s="253"/>
      <c r="F21" s="253"/>
      <c r="G21" s="253"/>
      <c r="H21" s="225"/>
      <c r="I21" s="225"/>
      <c r="J21" s="225"/>
      <c r="K21" s="225"/>
      <c r="L21" s="225"/>
      <c r="M21" s="225"/>
      <c r="N21" s="224"/>
      <c r="O21" s="224"/>
      <c r="P21" s="224"/>
      <c r="Q21" s="224"/>
      <c r="R21" s="225"/>
      <c r="S21" s="225"/>
      <c r="T21" s="225"/>
      <c r="U21" s="225"/>
      <c r="V21" s="225"/>
      <c r="W21" s="225"/>
      <c r="X21" s="225"/>
      <c r="Y21" s="225"/>
      <c r="Z21" s="215"/>
      <c r="AA21" s="215"/>
      <c r="AB21" s="215"/>
      <c r="AC21" s="215"/>
      <c r="AD21" s="215"/>
      <c r="AE21" s="215"/>
      <c r="AF21" s="215"/>
      <c r="AG21" s="215" t="s">
        <v>167</v>
      </c>
      <c r="AH21" s="215"/>
      <c r="AI21" s="215"/>
      <c r="AJ21" s="215"/>
      <c r="AK21" s="215"/>
      <c r="AL21" s="215"/>
      <c r="AM21" s="215"/>
      <c r="AN21" s="215"/>
      <c r="AO21" s="215"/>
      <c r="AP21" s="215"/>
      <c r="AQ21" s="215"/>
      <c r="AR21" s="215"/>
      <c r="AS21" s="215"/>
      <c r="AT21" s="215"/>
      <c r="AU21" s="215"/>
      <c r="AV21" s="215"/>
      <c r="AW21" s="215"/>
      <c r="AX21" s="215"/>
      <c r="AY21" s="215"/>
      <c r="AZ21" s="215"/>
      <c r="BA21" s="254" t="str">
        <f>C21</f>
        <v>Vizualiazce  technologickych schémat instalovaných technologií, dinamizace hodnot na technologických schématech, nastavení paramerů a limitů, vyzkousení funkcí, alarmů, trendů</v>
      </c>
      <c r="BB21" s="215"/>
      <c r="BC21" s="215"/>
      <c r="BD21" s="215"/>
      <c r="BE21" s="215"/>
      <c r="BF21" s="215"/>
      <c r="BG21" s="215"/>
      <c r="BH21" s="215"/>
    </row>
    <row r="22" spans="1:60" outlineLevel="1" x14ac:dyDescent="0.2">
      <c r="A22" s="239">
        <v>7</v>
      </c>
      <c r="B22" s="240" t="s">
        <v>461</v>
      </c>
      <c r="C22" s="257" t="s">
        <v>462</v>
      </c>
      <c r="D22" s="241" t="s">
        <v>326</v>
      </c>
      <c r="E22" s="242">
        <v>1</v>
      </c>
      <c r="F22" s="243"/>
      <c r="G22" s="244">
        <f>ROUND(E22*F22,2)</f>
        <v>0</v>
      </c>
      <c r="H22" s="243"/>
      <c r="I22" s="244">
        <f>ROUND(E22*H22,2)</f>
        <v>0</v>
      </c>
      <c r="J22" s="243"/>
      <c r="K22" s="244">
        <f>ROUND(E22*J22,2)</f>
        <v>0</v>
      </c>
      <c r="L22" s="244">
        <v>21</v>
      </c>
      <c r="M22" s="244">
        <f>G22*(1+L22/100)</f>
        <v>0</v>
      </c>
      <c r="N22" s="242">
        <v>0</v>
      </c>
      <c r="O22" s="242">
        <f>ROUND(E22*N22,2)</f>
        <v>0</v>
      </c>
      <c r="P22" s="242">
        <v>0</v>
      </c>
      <c r="Q22" s="242">
        <f>ROUND(E22*P22,2)</f>
        <v>0</v>
      </c>
      <c r="R22" s="244"/>
      <c r="S22" s="244" t="s">
        <v>281</v>
      </c>
      <c r="T22" s="245" t="s">
        <v>282</v>
      </c>
      <c r="U22" s="225">
        <v>0</v>
      </c>
      <c r="V22" s="225">
        <f>ROUND(E22*U22,2)</f>
        <v>0</v>
      </c>
      <c r="W22" s="225"/>
      <c r="X22" s="225" t="s">
        <v>133</v>
      </c>
      <c r="Y22" s="225" t="s">
        <v>128</v>
      </c>
      <c r="Z22" s="215"/>
      <c r="AA22" s="215"/>
      <c r="AB22" s="215"/>
      <c r="AC22" s="215"/>
      <c r="AD22" s="215"/>
      <c r="AE22" s="215"/>
      <c r="AF22" s="215"/>
      <c r="AG22" s="215" t="s">
        <v>134</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ht="22.5" outlineLevel="2" x14ac:dyDescent="0.2">
      <c r="A23" s="222"/>
      <c r="B23" s="223"/>
      <c r="C23" s="259" t="s">
        <v>463</v>
      </c>
      <c r="D23" s="253"/>
      <c r="E23" s="253"/>
      <c r="F23" s="253"/>
      <c r="G23" s="253"/>
      <c r="H23" s="225"/>
      <c r="I23" s="225"/>
      <c r="J23" s="225"/>
      <c r="K23" s="225"/>
      <c r="L23" s="225"/>
      <c r="M23" s="225"/>
      <c r="N23" s="224"/>
      <c r="O23" s="224"/>
      <c r="P23" s="224"/>
      <c r="Q23" s="224"/>
      <c r="R23" s="225"/>
      <c r="S23" s="225"/>
      <c r="T23" s="225"/>
      <c r="U23" s="225"/>
      <c r="V23" s="225"/>
      <c r="W23" s="225"/>
      <c r="X23" s="225"/>
      <c r="Y23" s="225"/>
      <c r="Z23" s="215"/>
      <c r="AA23" s="215"/>
      <c r="AB23" s="215"/>
      <c r="AC23" s="215"/>
      <c r="AD23" s="215"/>
      <c r="AE23" s="215"/>
      <c r="AF23" s="215"/>
      <c r="AG23" s="215" t="s">
        <v>167</v>
      </c>
      <c r="AH23" s="215"/>
      <c r="AI23" s="215"/>
      <c r="AJ23" s="215"/>
      <c r="AK23" s="215"/>
      <c r="AL23" s="215"/>
      <c r="AM23" s="215"/>
      <c r="AN23" s="215"/>
      <c r="AO23" s="215"/>
      <c r="AP23" s="215"/>
      <c r="AQ23" s="215"/>
      <c r="AR23" s="215"/>
      <c r="AS23" s="215"/>
      <c r="AT23" s="215"/>
      <c r="AU23" s="215"/>
      <c r="AV23" s="215"/>
      <c r="AW23" s="215"/>
      <c r="AX23" s="215"/>
      <c r="AY23" s="215"/>
      <c r="AZ23" s="215"/>
      <c r="BA23" s="254" t="str">
        <f>C23</f>
        <v>Topná zkouška trvající 72hod; Protokol o uskutečněné TZ; Grafy průběhů sledovaných veličin ve fomátu XLS; Aktuální schéma zapojení MaR; Popis funkce technologie.</v>
      </c>
      <c r="BB23" s="215"/>
      <c r="BC23" s="215"/>
      <c r="BD23" s="215"/>
      <c r="BE23" s="215"/>
      <c r="BF23" s="215"/>
      <c r="BG23" s="215"/>
      <c r="BH23" s="215"/>
    </row>
    <row r="24" spans="1:60" x14ac:dyDescent="0.2">
      <c r="A24" s="3"/>
      <c r="B24" s="4"/>
      <c r="C24" s="260"/>
      <c r="D24" s="6"/>
      <c r="E24" s="3"/>
      <c r="F24" s="3"/>
      <c r="G24" s="3"/>
      <c r="H24" s="3"/>
      <c r="I24" s="3"/>
      <c r="J24" s="3"/>
      <c r="K24" s="3"/>
      <c r="L24" s="3"/>
      <c r="M24" s="3"/>
      <c r="N24" s="3"/>
      <c r="O24" s="3"/>
      <c r="P24" s="3"/>
      <c r="Q24" s="3"/>
      <c r="R24" s="3"/>
      <c r="S24" s="3"/>
      <c r="T24" s="3"/>
      <c r="U24" s="3"/>
      <c r="V24" s="3"/>
      <c r="W24" s="3"/>
      <c r="X24" s="3"/>
      <c r="Y24" s="3"/>
      <c r="AE24">
        <v>15</v>
      </c>
      <c r="AF24">
        <v>21</v>
      </c>
      <c r="AG24" t="s">
        <v>106</v>
      </c>
    </row>
    <row r="25" spans="1:60" x14ac:dyDescent="0.2">
      <c r="A25" s="218"/>
      <c r="B25" s="219" t="s">
        <v>29</v>
      </c>
      <c r="C25" s="261"/>
      <c r="D25" s="220"/>
      <c r="E25" s="221"/>
      <c r="F25" s="221"/>
      <c r="G25" s="238">
        <f>G8+G15+G19</f>
        <v>0</v>
      </c>
      <c r="H25" s="3"/>
      <c r="I25" s="3"/>
      <c r="J25" s="3"/>
      <c r="K25" s="3"/>
      <c r="L25" s="3"/>
      <c r="M25" s="3"/>
      <c r="N25" s="3"/>
      <c r="O25" s="3"/>
      <c r="P25" s="3"/>
      <c r="Q25" s="3"/>
      <c r="R25" s="3"/>
      <c r="S25" s="3"/>
      <c r="T25" s="3"/>
      <c r="U25" s="3"/>
      <c r="V25" s="3"/>
      <c r="W25" s="3"/>
      <c r="X25" s="3"/>
      <c r="Y25" s="3"/>
      <c r="AE25">
        <f>SUMIF(L7:L23,AE24,G7:G23)</f>
        <v>0</v>
      </c>
      <c r="AF25">
        <f>SUMIF(L7:L23,AF24,G7:G23)</f>
        <v>0</v>
      </c>
      <c r="AG25" t="s">
        <v>317</v>
      </c>
    </row>
    <row r="26" spans="1:60" x14ac:dyDescent="0.2">
      <c r="C26" s="262"/>
      <c r="D26" s="10"/>
      <c r="AG26" t="s">
        <v>318</v>
      </c>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lR7VE/PlNbRBgZjSDoShf0eUHscUICQS4rflmU83c+pv/swv9kPbjW0RPPIcXUTN+xmafSA/1aqitcRAkRatg==" saltValue="vrmt7mEQDxrouMTOohEdUQ==" spinCount="100000" sheet="1" formatRows="0"/>
  <mergeCells count="8">
    <mergeCell ref="C21:G21"/>
    <mergeCell ref="C23:G23"/>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SO01 SO01.01 Pol</vt:lpstr>
      <vt:lpstr>SO01 SO01.02 Pol</vt:lpstr>
      <vt:lpstr>SO01 SO01.03 Pol</vt:lpstr>
      <vt:lpstr>SO01 SO01.04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SO01.01 Pol'!Názvy_tisku</vt:lpstr>
      <vt:lpstr>'SO01 SO01.02 Pol'!Názvy_tisku</vt:lpstr>
      <vt:lpstr>'SO01 SO01.03 Pol'!Názvy_tisku</vt:lpstr>
      <vt:lpstr>'SO01 SO01.04 Pol'!Názvy_tisku</vt:lpstr>
      <vt:lpstr>oadresa</vt:lpstr>
      <vt:lpstr>Stavba!Objednatel</vt:lpstr>
      <vt:lpstr>Stavba!Objekt</vt:lpstr>
      <vt:lpstr>'SO01 SO01.01 Pol'!Oblast_tisku</vt:lpstr>
      <vt:lpstr>'SO01 SO01.02 Pol'!Oblast_tisku</vt:lpstr>
      <vt:lpstr>'SO01 SO01.03 Pol'!Oblast_tisku</vt:lpstr>
      <vt:lpstr>'SO01 SO01.04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Černohorský</dc:creator>
  <cp:lastModifiedBy>Petr Černohorský</cp:lastModifiedBy>
  <cp:lastPrinted>2019-03-19T12:27:02Z</cp:lastPrinted>
  <dcterms:created xsi:type="dcterms:W3CDTF">2009-04-08T07:15:50Z</dcterms:created>
  <dcterms:modified xsi:type="dcterms:W3CDTF">2023-02-22T07:35:03Z</dcterms:modified>
</cp:coreProperties>
</file>