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DATA-PROJEKTY\PK OSSENDORF\LESNÁ - MERHAUTOVA\rozpočet - finále 01-2023\"/>
    </mc:Choice>
  </mc:AlternateContent>
  <bookViews>
    <workbookView xWindow="0" yWindow="0" windowWidth="0" windowHeight="0"/>
  </bookViews>
  <sheets>
    <sheet name="Rekapitulace stavby" sheetId="1" r:id="rId1"/>
    <sheet name="SO 002 - Zařízení staveniště" sheetId="2" r:id="rId2"/>
    <sheet name="SO 003 - Náklady na náhra..." sheetId="3" r:id="rId3"/>
    <sheet name="SO 180 - Přechodné doprav..." sheetId="4" r:id="rId4"/>
    <sheet name="SO 655 - Výluky na trati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002 - Zařízení staveniště'!$C$116:$K$126</definedName>
    <definedName name="_xlnm.Print_Area" localSheetId="1">'SO 002 - Zařízení staveniště'!$C$4:$J$76,'SO 002 - Zařízení staveniště'!$C$82:$J$98,'SO 002 - Zařízení staveniště'!$C$104:$K$126</definedName>
    <definedName name="_xlnm.Print_Titles" localSheetId="1">'SO 002 - Zařízení staveniště'!$116:$116</definedName>
    <definedName name="_xlnm._FilterDatabase" localSheetId="2" hidden="1">'SO 003 - Náklady na náhra...'!$C$116:$K$121</definedName>
    <definedName name="_xlnm.Print_Area" localSheetId="2">'SO 003 - Náklady na náhra...'!$C$4:$J$76,'SO 003 - Náklady na náhra...'!$C$82:$J$98,'SO 003 - Náklady na náhra...'!$C$104:$K$121</definedName>
    <definedName name="_xlnm.Print_Titles" localSheetId="2">'SO 003 - Náklady na náhra...'!$116:$116</definedName>
    <definedName name="_xlnm._FilterDatabase" localSheetId="3" hidden="1">'SO 180 - Přechodné doprav...'!$C$116:$K$120</definedName>
    <definedName name="_xlnm.Print_Area" localSheetId="3">'SO 180 - Přechodné doprav...'!$C$4:$J$76,'SO 180 - Přechodné doprav...'!$C$82:$J$98,'SO 180 - Přechodné doprav...'!$C$104:$K$120</definedName>
    <definedName name="_xlnm.Print_Titles" localSheetId="3">'SO 180 - Přechodné doprav...'!$116:$116</definedName>
    <definedName name="_xlnm._FilterDatabase" localSheetId="4" hidden="1">'SO 655 - Výluky na trati'!$C$116:$K$121</definedName>
    <definedName name="_xlnm.Print_Area" localSheetId="4">'SO 655 - Výluky na trati'!$C$4:$J$76,'SO 655 - Výluky na trati'!$C$82:$J$98,'SO 655 - Výluky na trati'!$C$104:$K$121</definedName>
    <definedName name="_xlnm.Print_Titles" localSheetId="4">'SO 655 - Výluky na trati'!$116:$116</definedName>
    <definedName name="_xlnm.Print_Area" localSheetId="5">'Seznam figur'!$C$4:$G$20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19"/>
  <c r="BH119"/>
  <c r="BG119"/>
  <c r="BF119"/>
  <c r="T119"/>
  <c r="T118"/>
  <c r="T117"/>
  <c r="R119"/>
  <c r="R118"/>
  <c r="R117"/>
  <c r="P119"/>
  <c r="P118"/>
  <c r="P117"/>
  <c i="1" r="AU98"/>
  <c i="5" r="F111"/>
  <c r="E109"/>
  <c r="F89"/>
  <c r="E87"/>
  <c r="J24"/>
  <c r="E24"/>
  <c r="J114"/>
  <c r="J23"/>
  <c r="J21"/>
  <c r="E21"/>
  <c r="J91"/>
  <c r="J20"/>
  <c r="J18"/>
  <c r="E18"/>
  <c r="F92"/>
  <c r="J17"/>
  <c r="J15"/>
  <c r="E15"/>
  <c r="F91"/>
  <c r="J14"/>
  <c r="J12"/>
  <c r="J89"/>
  <c r="E7"/>
  <c r="E107"/>
  <c i="4" r="P118"/>
  <c r="P117"/>
  <c i="1" r="AU97"/>
  <c i="4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113"/>
  <c r="J14"/>
  <c r="J12"/>
  <c r="J89"/>
  <c r="E7"/>
  <c r="E107"/>
  <c i="3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F111"/>
  <c r="E109"/>
  <c r="F89"/>
  <c r="E87"/>
  <c r="J24"/>
  <c r="E24"/>
  <c r="J114"/>
  <c r="J23"/>
  <c r="J21"/>
  <c r="E21"/>
  <c r="J91"/>
  <c r="J20"/>
  <c r="J18"/>
  <c r="E18"/>
  <c r="F114"/>
  <c r="J17"/>
  <c r="J15"/>
  <c r="E15"/>
  <c r="F91"/>
  <c r="J14"/>
  <c r="J12"/>
  <c r="J89"/>
  <c r="E7"/>
  <c r="E107"/>
  <c i="2" r="T118"/>
  <c r="T117"/>
  <c r="J37"/>
  <c r="J36"/>
  <c i="1" r="AY95"/>
  <c i="2" r="J35"/>
  <c i="1" r="AX95"/>
  <c i="2"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122"/>
  <c r="BK122"/>
  <c r="F35"/>
  <c i="4" r="F36"/>
  <c i="1" r="BC97"/>
  <c i="5" r="F35"/>
  <c i="1" r="BB98"/>
  <c i="5" r="BK119"/>
  <c i="1" r="AS94"/>
  <c i="4" r="J119"/>
  <c r="F35"/>
  <c i="1" r="BB97"/>
  <c i="2" r="J119"/>
  <c i="3" r="J119"/>
  <c r="J34"/>
  <c i="1" r="AW96"/>
  <c i="5" r="F37"/>
  <c i="1" r="BD98"/>
  <c i="3" r="F35"/>
  <c i="1" r="BB96"/>
  <c i="2" r="BK124"/>
  <c i="3" r="F36"/>
  <c i="1" r="BC96"/>
  <c i="5" r="J119"/>
  <c r="F36"/>
  <c i="1" r="BC98"/>
  <c i="2" r="J34"/>
  <c i="1" r="AW95"/>
  <c i="2" r="J124"/>
  <c i="3" r="BK119"/>
  <c i="4" r="BK119"/>
  <c r="J34"/>
  <c i="1" r="AW97"/>
  <c i="2" r="BK119"/>
  <c i="3" r="F37"/>
  <c i="1" r="BD96"/>
  <c i="4" r="F37"/>
  <c i="1" r="BD97"/>
  <c i="5" r="J34"/>
  <c i="1" r="AW98"/>
  <c i="2" l="1" r="R118"/>
  <c r="R117"/>
  <c r="BK118"/>
  <c r="BK117"/>
  <c r="J117"/>
  <c r="P118"/>
  <c r="P117"/>
  <c i="1" r="AU95"/>
  <c i="5" r="BK118"/>
  <c r="J118"/>
  <c r="J97"/>
  <c i="3" r="BK118"/>
  <c r="BK117"/>
  <c r="J117"/>
  <c r="J96"/>
  <c i="4" r="BK118"/>
  <c r="J118"/>
  <c r="J97"/>
  <c i="5" r="J92"/>
  <c r="F114"/>
  <c r="E85"/>
  <c r="J113"/>
  <c r="F113"/>
  <c r="BE119"/>
  <c r="J111"/>
  <c i="3" r="J118"/>
  <c r="J97"/>
  <c i="4" r="J111"/>
  <c r="F91"/>
  <c r="J114"/>
  <c r="E85"/>
  <c r="F92"/>
  <c r="J91"/>
  <c r="BE119"/>
  <c i="2" r="J96"/>
  <c i="3" r="J92"/>
  <c r="F113"/>
  <c i="2" r="J118"/>
  <c r="J97"/>
  <c i="3" r="E85"/>
  <c r="J111"/>
  <c r="BE119"/>
  <c r="J113"/>
  <c r="F92"/>
  <c i="2" r="E85"/>
  <c r="J89"/>
  <c r="F91"/>
  <c r="J91"/>
  <c r="F92"/>
  <c r="J92"/>
  <c r="BE119"/>
  <c r="BE122"/>
  <c r="BE124"/>
  <c i="1" r="BB95"/>
  <c r="AU94"/>
  <c i="2" r="F34"/>
  <c i="1" r="BA95"/>
  <c i="5" r="F34"/>
  <c i="1" r="BA98"/>
  <c i="2" r="J30"/>
  <c r="F36"/>
  <c i="1" r="BC95"/>
  <c r="BC94"/>
  <c r="AY94"/>
  <c r="BB94"/>
  <c r="W31"/>
  <c i="2" r="F37"/>
  <c i="1" r="BD95"/>
  <c r="BD94"/>
  <c r="W33"/>
  <c i="4" r="F33"/>
  <c i="1" r="AZ97"/>
  <c i="4" r="F34"/>
  <c i="1" r="BA97"/>
  <c i="3" r="J30"/>
  <c i="5" r="F33"/>
  <c i="1" r="AZ98"/>
  <c i="3" r="J33"/>
  <c i="1" r="AV96"/>
  <c r="AT96"/>
  <c i="3" r="F34"/>
  <c i="1" r="BA96"/>
  <c l="1" r="AG95"/>
  <c i="4" r="BK117"/>
  <c r="J117"/>
  <c r="J96"/>
  <c i="5" r="BK117"/>
  <c r="J117"/>
  <c i="1" r="AG96"/>
  <c i="3" r="J39"/>
  <c i="2" r="F33"/>
  <c i="1" r="AZ95"/>
  <c i="4" r="J33"/>
  <c i="1" r="AV97"/>
  <c r="AT97"/>
  <c i="5" r="J30"/>
  <c i="1" r="AG98"/>
  <c i="3" r="F33"/>
  <c i="1" r="AZ96"/>
  <c i="5" r="J33"/>
  <c i="1" r="AV98"/>
  <c r="AT98"/>
  <c r="AN98"/>
  <c r="BA94"/>
  <c r="AW94"/>
  <c r="AK30"/>
  <c i="2" r="J33"/>
  <c i="1" r="AV95"/>
  <c r="AT95"/>
  <c r="AN95"/>
  <c r="AX94"/>
  <c r="W32"/>
  <c i="5" l="1" r="J96"/>
  <c r="J39"/>
  <c i="1" r="AN96"/>
  <c i="2" r="J39"/>
  <c i="4" r="J30"/>
  <c i="1" r="AG97"/>
  <c r="AG94"/>
  <c r="AK26"/>
  <c r="W30"/>
  <c r="AZ94"/>
  <c r="W29"/>
  <c i="4" l="1" r="J39"/>
  <c i="1" r="AN97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<sst xmlns="http://schemas.openxmlformats.org/spreadsheetml/2006/main">
  <si>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</si>
  <si>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</si>
  <si>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</si>
  <si>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</si>
  <si>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{2829e2c3-443e-4607-8328-d94ba5f66c3b}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</si>
  <si>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</si>
  <si>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</si>
  <si>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</si>
  <si>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</si>
  <si>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</si>
  <si>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</si>
  <si>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</si>
  <si>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</si>
  <si>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OSSENDORF00</t>
  </si>
  <si>
    <t>Stavba:</t>
  </si>
  <si>
    <t>Prodl. tramvajové trati v ulici Merhautova na sídliště Lesná I. etapa - společné stavební objekty</t>
  </si>
  <si>
    <t>KSO:</t>
  </si>
  <si>
    <t>CC-CZ:</t>
  </si>
  <si>
    <t>Místo:</t>
  </si>
  <si>
    <t xml:space="preserve"> </t>
  </si>
  <si>
    <t>Datum:</t>
  </si>
  <si>
    <t>17. 1. 2023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</si>
  <si>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</si>
  <si>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</si>
  <si>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</si>
  <si>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</si>
  <si>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</si>
  <si>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</si>
  <si>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</si>
  <si>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</si>
  <si>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</si>
  <si>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</si>
  <si>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</si>
  <si>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</si>
  <si>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</si>
  <si>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</si>
  <si>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</si>
  <si>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</si>
  <si>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</si>
  <si>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</si>
  <si>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</si>
  <si>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</si>
  <si>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</si>
  <si>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</si>
  <si>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</si>
  <si>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</si>
  <si>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</si>
  <si>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</si>
  <si>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</si>
  <si>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</si>
  <si>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</si>
  <si>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</si>
  <si>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</si>
  <si>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</si>
  <si>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</si>
  <si>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</si>
  <si>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</si>
  <si>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</si>
  <si>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</si>
  <si>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</si>
  <si>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</si>
  <si>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</si>
  <si>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</si>
  <si>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</si>
  <si>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</si>
  <si>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</si>
  <si>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</si>
  <si>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</si>
  <si>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</si>
  <si>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</si>
  <si>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</si>
  <si>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</si>
  <si>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</si>
  <si>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</si>
  <si>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</si>
  <si>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002</t>
  </si>
  <si>
    <t>Zařízení staveniště</t>
  </si>
  <si>
    <t>STA</t>
  </si>
  <si>
    <t>1</t>
  </si>
  <si>
    <t>{71ff42f3-ce83-4634-b638-7f00be71ee1a}</t>
  </si>
  <si>
    <t>-1</t>
  </si>
  <si>
    <t>SO 003</t>
  </si>
  <si>
    <t>Náklady na náhradní dopravu</t>
  </si>
  <si>
    <t>{f4a33304-0e1e-4062-9cd5-6ead4018bdde}</t>
  </si>
  <si>
    <t>2</t>
  </si>
  <si>
    <t>SO 180</t>
  </si>
  <si>
    <t>Přechodné dopravní značení</t>
  </si>
  <si>
    <t>{08b96e87-e7f6-4593-a8ae-5ac97657b50f}</t>
  </si>
  <si>
    <t>SO 655</t>
  </si>
  <si>
    <t>Výluky na trati</t>
  </si>
  <si>
    <t>{8eefacb2-b705-4273-9390-2d7acda33b7e}</t>
  </si>
  <si>
    <t>A3</t>
  </si>
  <si>
    <t>KRYCÍ LIST SOUPISU PRACÍ</t>
  </si>
  <si>
    <t>Objekt:</t>
  </si>
  <si>
    <t>SO 002 - Zařízení staveniště</t>
  </si>
  <si>
    <t>REKAPITULACE ČLENĚNÍ SOUPISU PRACÍ</t>
  </si>
  <si>
    <t>Kód dílu - Popis</t>
  </si>
  <si>
    <t>Cena celkem [CZK]</t>
  </si>
  <si>
    <t>Náklady ze soupisu prací</t>
  </si>
  <si>
    <t>0 - Všeobecné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</si>
  <si>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</si>
  <si>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</si>
  <si>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</si>
  <si>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</si>
  <si>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</si>
  <si>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</si>
  <si>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</si>
  <si>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</si>
  <si>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</si>
  <si>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</si>
  <si>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</si>
  <si>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</si>
  <si>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</si>
  <si>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</si>
  <si>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4</t>
  </si>
  <si>
    <t>ROZPOCET</t>
  </si>
  <si>
    <t>10</t>
  </si>
  <si>
    <t>K</t>
  </si>
  <si>
    <t>032103000</t>
  </si>
  <si>
    <t>Náklady na stavební buňky</t>
  </si>
  <si>
    <t>KPL</t>
  </si>
  <si>
    <t>CS ÚRS 2022 02</t>
  </si>
  <si>
    <t>1329839849</t>
  </si>
  <si>
    <t>PP</t>
  </si>
  <si>
    <t>VV</t>
  </si>
  <si>
    <t>A1</t>
  </si>
  <si>
    <t>"zařízení staveniště - kanceláře, sklady, WC - zřízení, provoz, likvidace" 1</t>
  </si>
  <si>
    <t>11</t>
  </si>
  <si>
    <t>032403000</t>
  </si>
  <si>
    <t>Provizorní komunikace - zabezpečení vnitřního provozu staveniště a jeho údržba</t>
  </si>
  <si>
    <t>-175043098</t>
  </si>
  <si>
    <t>Zabezpečení vnitřního provozu staveniště a jeho údržba (oplocení výkopů, provizorní vedení chodců, zajištění přístupu pěších k nemovitostem, zimní údržba staveniště, zajištění plnění plánu BOZP)</t>
  </si>
  <si>
    <t>12</t>
  </si>
  <si>
    <t>034503000</t>
  </si>
  <si>
    <t>Informační tabule na staveništi</t>
  </si>
  <si>
    <t>…</t>
  </si>
  <si>
    <t>-1606368924</t>
  </si>
  <si>
    <t>"informační tabule - zřízení, údržba A3 demontáž cca 5x2,5m" 2</t>
  </si>
  <si>
    <t>SO 003 - Náklady na náhradní dopravu</t>
  </si>
  <si>
    <t>074103012</t>
  </si>
  <si>
    <t>Křížení el. vedení u železnice - výluka - zvýšené náklady dopravce vyvolané výlukou železniční trati</t>
  </si>
  <si>
    <t>229581387</t>
  </si>
  <si>
    <t>Křížení el. vedení u železnice - výluka</t>
  </si>
  <si>
    <t>"zajištění náhradní bus. dopravy během výluky, pevná cena - výpočet viz příloha B 8.1 Zásady organizace výstavby" 1</t>
  </si>
  <si>
    <t>SO 180 - Přechodné dopravní značení</t>
  </si>
  <si>
    <t>02720</t>
  </si>
  <si>
    <t>POMOC PRÁCE ZŘÍZ NEBO ZAJIŠŤ REGULACI A OCHRANU DOPRAVY</t>
  </si>
  <si>
    <t>-1099838103</t>
  </si>
  <si>
    <t xml:space="preserve"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 
Stávající svislé dopravní značky se pro potřeby PDZ zachovají a dle potřeby zakryjí, upraví nebo doplní. 
Přechodné SDZ (značky, směrovací desky, závory, semafor. souprava, světla) se umístí na nosičích a podkladních deskách včetně nutných přesunů dle jednotlivých fází (etap) výstavby, dodávka, montáž, demontáž.   
Délka trvání a způsob řešení každé etapy závisí na prováděcí firmě.</t>
  </si>
  <si>
    <t>SO 655 - Výluky na trati</t>
  </si>
  <si>
    <t>17</t>
  </si>
  <si>
    <t>074103011</t>
  </si>
  <si>
    <t>Křížení el. vedení u železnice - výluka - zajištění výluky</t>
  </si>
  <si>
    <t>-1187918670</t>
  </si>
  <si>
    <t>"zajištění výluky na trati SŽ vč. příslušných poplatků,pevná cena - výpočet viz příloha B 8.1 Zásady organizace výstavby" 1</t>
  </si>
  <si>
    <t>SEZNAM FIGUR</t>
  </si>
  <si>
    <t>Výměra</t>
  </si>
  <si>
    <t xml:space="preserve"> SO 002</t>
  </si>
  <si>
    <t xml:space="preserve"> SO 003</t>
  </si>
  <si>
    <t xml:space="preserve"> SO 655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</si>
</sst>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/>
    </xf>
    <xf numFmtId="167" fontId="3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4053325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4053325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851198.25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4904523.25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OSSENDORF00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Prodl. tramvajové trati v ulici Merhautova na sídliště Lesná I. etapa - společné stavební objekty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17. 1. 2023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ROUND(SUM(AG95:AG98),2)</f>
        <v>4053325</v>
      </c>
      <c r="AH94" s="84"/>
      <c r="AI94" s="84"/>
      <c r="AJ94" s="84"/>
      <c r="AK94" s="84"/>
      <c r="AL94" s="84"/>
      <c r="AM94" s="84"/>
      <c r="AN94" s="85">
        <f>SUM(AG94,AT94)</f>
        <v>4904523.25</v>
      </c>
      <c r="AO94" s="85"/>
      <c r="AP94" s="85"/>
      <c r="AQ94" s="86" t="s">
        <v>1</v>
      </c>
      <c r="AR94" s="81"/>
      <c r="AS94" s="87">
        <f>ROUND(SUM(AS95:AS98),2)</f>
        <v>0</v>
      </c>
      <c r="AT94" s="88">
        <f>ROUND(SUM(AV94:AW94),2)</f>
        <v>851198.25</v>
      </c>
      <c r="AU94" s="89">
        <f>ROUND(SUM(AU95:AU98),5)</f>
        <v>0</v>
      </c>
      <c r="AV94" s="88">
        <f>ROUND(AZ94*L29,2)</f>
        <v>851198.25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4053325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'SO 002 - Zařízení staveniště'!J30</f>
        <v>0</v>
      </c>
      <c r="AH95" s="97"/>
      <c r="AI95" s="97"/>
      <c r="AJ95" s="97"/>
      <c r="AK95" s="97"/>
      <c r="AL95" s="97"/>
      <c r="AM95" s="97"/>
      <c r="AN95" s="98">
        <f>SUM(AG95,AT95)</f>
        <v>0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0</v>
      </c>
      <c r="AU95" s="102">
        <f>'SO 002 - Zařízení staveniště'!P117</f>
        <v>0</v>
      </c>
      <c r="AV95" s="101">
        <f>'SO 002 - Zařízení staveniště'!J33</f>
        <v>0</v>
      </c>
      <c r="AW95" s="101">
        <f>'SO 002 - Zařízení staveniště'!J34</f>
        <v>0</v>
      </c>
      <c r="AX95" s="101">
        <f>'SO 002 - Zařízení staveniště'!J35</f>
        <v>0</v>
      </c>
      <c r="AY95" s="101">
        <f>'SO 002 - Zařízení staveniště'!J36</f>
        <v>0</v>
      </c>
      <c r="AZ95" s="101">
        <f>'SO 002 - Zařízení staveniště'!F33</f>
        <v>0</v>
      </c>
      <c r="BA95" s="101">
        <f>'SO 002 - Zařízení staveniště'!F34</f>
        <v>0</v>
      </c>
      <c r="BB95" s="101">
        <f>'SO 002 - Zařízení staveniště'!F35</f>
        <v>0</v>
      </c>
      <c r="BC95" s="101">
        <f>'SO 002 - Zařízení staveniště'!F36</f>
        <v>0</v>
      </c>
      <c r="BD95" s="103">
        <f>'SO 002 - Zařízení staveniště'!F37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7" customFormat="1" ht="16.5" customHeight="1">
      <c r="A96" s="93" t="s">
        <v>74</v>
      </c>
      <c r="B96" s="94"/>
      <c r="C96" s="95"/>
      <c r="D96" s="96" t="s">
        <v>81</v>
      </c>
      <c r="E96" s="96"/>
      <c r="F96" s="96"/>
      <c r="G96" s="96"/>
      <c r="H96" s="96"/>
      <c r="I96" s="97"/>
      <c r="J96" s="96" t="s">
        <v>82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'SO 003 - Náklady na náhra...'!J30</f>
        <v>574525</v>
      </c>
      <c r="AH96" s="97"/>
      <c r="AI96" s="97"/>
      <c r="AJ96" s="97"/>
      <c r="AK96" s="97"/>
      <c r="AL96" s="97"/>
      <c r="AM96" s="97"/>
      <c r="AN96" s="98">
        <f>SUM(AG96,AT96)</f>
        <v>695175.25</v>
      </c>
      <c r="AO96" s="97"/>
      <c r="AP96" s="97"/>
      <c r="AQ96" s="99" t="s">
        <v>77</v>
      </c>
      <c r="AR96" s="94"/>
      <c r="AS96" s="100">
        <v>0</v>
      </c>
      <c r="AT96" s="101">
        <f>ROUND(SUM(AV96:AW96),2)</f>
        <v>120650.25</v>
      </c>
      <c r="AU96" s="102">
        <f>'SO 003 - Náklady na náhra...'!P117</f>
        <v>0</v>
      </c>
      <c r="AV96" s="101">
        <f>'SO 003 - Náklady na náhra...'!J33</f>
        <v>120650.25</v>
      </c>
      <c r="AW96" s="101">
        <f>'SO 003 - Náklady na náhra...'!J34</f>
        <v>0</v>
      </c>
      <c r="AX96" s="101">
        <f>'SO 003 - Náklady na náhra...'!J35</f>
        <v>0</v>
      </c>
      <c r="AY96" s="101">
        <f>'SO 003 - Náklady na náhra...'!J36</f>
        <v>0</v>
      </c>
      <c r="AZ96" s="101">
        <f>'SO 003 - Náklady na náhra...'!F33</f>
        <v>574525</v>
      </c>
      <c r="BA96" s="101">
        <f>'SO 003 - Náklady na náhra...'!F34</f>
        <v>0</v>
      </c>
      <c r="BB96" s="101">
        <f>'SO 003 - Náklady na náhra...'!F35</f>
        <v>0</v>
      </c>
      <c r="BC96" s="101">
        <f>'SO 003 - Náklady na náhra...'!F36</f>
        <v>0</v>
      </c>
      <c r="BD96" s="103">
        <f>'SO 003 - Náklady na náhra...'!F37</f>
        <v>0</v>
      </c>
      <c r="BE96" s="7"/>
      <c r="BT96" s="104" t="s">
        <v>78</v>
      </c>
      <c r="BV96" s="104" t="s">
        <v>72</v>
      </c>
      <c r="BW96" s="104" t="s">
        <v>83</v>
      </c>
      <c r="BX96" s="104" t="s">
        <v>4</v>
      </c>
      <c r="CL96" s="104" t="s">
        <v>1</v>
      </c>
      <c r="CM96" s="104" t="s">
        <v>84</v>
      </c>
    </row>
    <row r="97" s="7" customFormat="1" ht="16.5" customHeight="1">
      <c r="A97" s="93" t="s">
        <v>74</v>
      </c>
      <c r="B97" s="94"/>
      <c r="C97" s="95"/>
      <c r="D97" s="96" t="s">
        <v>85</v>
      </c>
      <c r="E97" s="96"/>
      <c r="F97" s="96"/>
      <c r="G97" s="96"/>
      <c r="H97" s="96"/>
      <c r="I97" s="97"/>
      <c r="J97" s="96" t="s">
        <v>86</v>
      </c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8">
        <f>'SO 180 - Přechodné doprav...'!J30</f>
        <v>0</v>
      </c>
      <c r="AH97" s="97"/>
      <c r="AI97" s="97"/>
      <c r="AJ97" s="97"/>
      <c r="AK97" s="97"/>
      <c r="AL97" s="97"/>
      <c r="AM97" s="97"/>
      <c r="AN97" s="98">
        <f>SUM(AG97,AT97)</f>
        <v>0</v>
      </c>
      <c r="AO97" s="97"/>
      <c r="AP97" s="97"/>
      <c r="AQ97" s="99" t="s">
        <v>77</v>
      </c>
      <c r="AR97" s="94"/>
      <c r="AS97" s="100">
        <v>0</v>
      </c>
      <c r="AT97" s="101">
        <f>ROUND(SUM(AV97:AW97),2)</f>
        <v>0</v>
      </c>
      <c r="AU97" s="102">
        <f>'SO 180 - Přechodné doprav...'!P117</f>
        <v>0</v>
      </c>
      <c r="AV97" s="101">
        <f>'SO 180 - Přechodné doprav...'!J33</f>
        <v>0</v>
      </c>
      <c r="AW97" s="101">
        <f>'SO 180 - Přechodné doprav...'!J34</f>
        <v>0</v>
      </c>
      <c r="AX97" s="101">
        <f>'SO 180 - Přechodné doprav...'!J35</f>
        <v>0</v>
      </c>
      <c r="AY97" s="101">
        <f>'SO 180 - Přechodné doprav...'!J36</f>
        <v>0</v>
      </c>
      <c r="AZ97" s="101">
        <f>'SO 180 - Přechodné doprav...'!F33</f>
        <v>0</v>
      </c>
      <c r="BA97" s="101">
        <f>'SO 180 - Přechodné doprav...'!F34</f>
        <v>0</v>
      </c>
      <c r="BB97" s="101">
        <f>'SO 180 - Přechodné doprav...'!F35</f>
        <v>0</v>
      </c>
      <c r="BC97" s="101">
        <f>'SO 180 - Přechodné doprav...'!F36</f>
        <v>0</v>
      </c>
      <c r="BD97" s="103">
        <f>'SO 180 - Přechodné doprav...'!F37</f>
        <v>0</v>
      </c>
      <c r="BE97" s="7"/>
      <c r="BT97" s="104" t="s">
        <v>78</v>
      </c>
      <c r="BV97" s="104" t="s">
        <v>72</v>
      </c>
      <c r="BW97" s="104" t="s">
        <v>87</v>
      </c>
      <c r="BX97" s="104" t="s">
        <v>4</v>
      </c>
      <c r="CL97" s="104" t="s">
        <v>1</v>
      </c>
      <c r="CM97" s="104" t="s">
        <v>80</v>
      </c>
    </row>
    <row r="98" s="7" customFormat="1" ht="16.5" customHeight="1">
      <c r="A98" s="93" t="s">
        <v>74</v>
      </c>
      <c r="B98" s="94"/>
      <c r="C98" s="95"/>
      <c r="D98" s="96" t="s">
        <v>88</v>
      </c>
      <c r="E98" s="96"/>
      <c r="F98" s="96"/>
      <c r="G98" s="96"/>
      <c r="H98" s="96"/>
      <c r="I98" s="97"/>
      <c r="J98" s="96" t="s">
        <v>89</v>
      </c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8">
        <f>'SO 655 - Výluky na trati'!J30</f>
        <v>3478800</v>
      </c>
      <c r="AH98" s="97"/>
      <c r="AI98" s="97"/>
      <c r="AJ98" s="97"/>
      <c r="AK98" s="97"/>
      <c r="AL98" s="97"/>
      <c r="AM98" s="97"/>
      <c r="AN98" s="98">
        <f>SUM(AG98,AT98)</f>
        <v>4209348</v>
      </c>
      <c r="AO98" s="97"/>
      <c r="AP98" s="97"/>
      <c r="AQ98" s="99" t="s">
        <v>77</v>
      </c>
      <c r="AR98" s="94"/>
      <c r="AS98" s="105">
        <v>0</v>
      </c>
      <c r="AT98" s="106">
        <f>ROUND(SUM(AV98:AW98),2)</f>
        <v>730548</v>
      </c>
      <c r="AU98" s="107">
        <f>'SO 655 - Výluky na trati'!P117</f>
        <v>0</v>
      </c>
      <c r="AV98" s="106">
        <f>'SO 655 - Výluky na trati'!J33</f>
        <v>730548</v>
      </c>
      <c r="AW98" s="106">
        <f>'SO 655 - Výluky na trati'!J34</f>
        <v>0</v>
      </c>
      <c r="AX98" s="106">
        <f>'SO 655 - Výluky na trati'!J35</f>
        <v>0</v>
      </c>
      <c r="AY98" s="106">
        <f>'SO 655 - Výluky na trati'!J36</f>
        <v>0</v>
      </c>
      <c r="AZ98" s="106">
        <f>'SO 655 - Výluky na trati'!F33</f>
        <v>3478800</v>
      </c>
      <c r="BA98" s="106">
        <f>'SO 655 - Výluky na trati'!F34</f>
        <v>0</v>
      </c>
      <c r="BB98" s="106">
        <f>'SO 655 - Výluky na trati'!F35</f>
        <v>0</v>
      </c>
      <c r="BC98" s="106">
        <f>'SO 655 - Výluky na trati'!F36</f>
        <v>0</v>
      </c>
      <c r="BD98" s="108">
        <f>'SO 655 - Výluky na trati'!F37</f>
        <v>0</v>
      </c>
      <c r="BE98" s="7"/>
      <c r="BT98" s="104" t="s">
        <v>78</v>
      </c>
      <c r="BV98" s="104" t="s">
        <v>72</v>
      </c>
      <c r="BW98" s="104" t="s">
        <v>90</v>
      </c>
      <c r="BX98" s="104" t="s">
        <v>4</v>
      </c>
      <c r="CL98" s="104" t="s">
        <v>1</v>
      </c>
      <c r="CM98" s="104" t="s">
        <v>80</v>
      </c>
    </row>
    <row r="99" s="2" customFormat="1" ht="30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9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29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</row>
  </sheetData>
  <mergeCells count="52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G94:AM94"/>
    <mergeCell ref="AN94:AP94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SO 002 - Zařízení staveniště'!C2" display="/"/>
    <hyperlink ref="A96" location="'SO 003 - Náklady na náhra...'!C2" display="/"/>
    <hyperlink ref="A97" location="'SO 180 - Přechodné doprav...'!C2" display="/"/>
    <hyperlink ref="A98" location="'SO 655 - Výluky na trati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  <c r="AZ2" s="110" t="s">
        <v>91</v>
      </c>
      <c r="BA2" s="110" t="s">
        <v>91</v>
      </c>
      <c r="BB2" s="110" t="s">
        <v>1</v>
      </c>
      <c r="BC2" s="110" t="s">
        <v>84</v>
      </c>
      <c r="BD2" s="110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="1" customFormat="1" ht="24.96" customHeight="1">
      <c r="B4" s="18"/>
      <c r="D4" s="19" t="s">
        <v>92</v>
      </c>
      <c r="L4" s="18"/>
      <c r="M4" s="111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6.25" customHeight="1">
      <c r="B7" s="18"/>
      <c r="E7" s="112" t="str">
        <f>'Rekapitulace stavby'!K6</f>
        <v>Prodl. tramvajové trati v ulici Merhautova na sídliště Lesná I. etapa - společné stavební objekty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93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94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17. 1. 2023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3"/>
      <c r="B27" s="114"/>
      <c r="C27" s="113"/>
      <c r="D27" s="113"/>
      <c r="E27" s="26" t="s">
        <v>1</v>
      </c>
      <c r="F27" s="26"/>
      <c r="G27" s="26"/>
      <c r="H27" s="26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6" t="s">
        <v>30</v>
      </c>
      <c r="E30" s="28"/>
      <c r="F30" s="28"/>
      <c r="G30" s="28"/>
      <c r="H30" s="28"/>
      <c r="I30" s="28"/>
      <c r="J30" s="85">
        <f>ROUND(J117, 2)</f>
        <v>0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7" t="s">
        <v>34</v>
      </c>
      <c r="E33" s="25" t="s">
        <v>35</v>
      </c>
      <c r="F33" s="118">
        <f>ROUND((SUM(BE117:BE126)),  2)</f>
        <v>0</v>
      </c>
      <c r="G33" s="28"/>
      <c r="H33" s="28"/>
      <c r="I33" s="119">
        <v>0.20999999999999999</v>
      </c>
      <c r="J33" s="118">
        <f>ROUND(((SUM(BE117:BE126))*I33),  2)</f>
        <v>0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36</v>
      </c>
      <c r="F34" s="118">
        <f>ROUND((SUM(BF117:BF126)),  2)</f>
        <v>0</v>
      </c>
      <c r="G34" s="28"/>
      <c r="H34" s="28"/>
      <c r="I34" s="119">
        <v>0.14999999999999999</v>
      </c>
      <c r="J34" s="118">
        <f>ROUND(((SUM(BF117:BF126))*I34),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8">
        <f>ROUND((SUM(BG117:BG126)),  2)</f>
        <v>0</v>
      </c>
      <c r="G35" s="28"/>
      <c r="H35" s="28"/>
      <c r="I35" s="119">
        <v>0.20999999999999999</v>
      </c>
      <c r="J35" s="118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8">
        <f>ROUND((SUM(BH117:BH126)),  2)</f>
        <v>0</v>
      </c>
      <c r="G36" s="28"/>
      <c r="H36" s="28"/>
      <c r="I36" s="119">
        <v>0.14999999999999999</v>
      </c>
      <c r="J36" s="118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8">
        <f>ROUND((SUM(BI117:BI126)),  2)</f>
        <v>0</v>
      </c>
      <c r="G37" s="28"/>
      <c r="H37" s="28"/>
      <c r="I37" s="119">
        <v>0</v>
      </c>
      <c r="J37" s="118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20"/>
      <c r="D39" s="121" t="s">
        <v>40</v>
      </c>
      <c r="E39" s="70"/>
      <c r="F39" s="70"/>
      <c r="G39" s="122" t="s">
        <v>41</v>
      </c>
      <c r="H39" s="123" t="s">
        <v>42</v>
      </c>
      <c r="I39" s="70"/>
      <c r="J39" s="124">
        <f>SUM(J30:J37)</f>
        <v>0</v>
      </c>
      <c r="K39" s="125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45</v>
      </c>
      <c r="E61" s="31"/>
      <c r="F61" s="126" t="s">
        <v>46</v>
      </c>
      <c r="G61" s="47" t="s">
        <v>45</v>
      </c>
      <c r="H61" s="31"/>
      <c r="I61" s="31"/>
      <c r="J61" s="127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45</v>
      </c>
      <c r="E76" s="31"/>
      <c r="F76" s="126" t="s">
        <v>46</v>
      </c>
      <c r="G76" s="47" t="s">
        <v>45</v>
      </c>
      <c r="H76" s="31"/>
      <c r="I76" s="31"/>
      <c r="J76" s="127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95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6.25" customHeight="1">
      <c r="A85" s="28"/>
      <c r="B85" s="29"/>
      <c r="C85" s="28"/>
      <c r="D85" s="28"/>
      <c r="E85" s="112" t="str">
        <f>E7</f>
        <v>Prodl. tramvajové trati v ulici Merhautova na sídliště Lesná I. etapa - společné stavební objekty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93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SO 002 - Zařízení staveniště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17. 1. 2023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8" t="s">
        <v>96</v>
      </c>
      <c r="D94" s="120"/>
      <c r="E94" s="120"/>
      <c r="F94" s="120"/>
      <c r="G94" s="120"/>
      <c r="H94" s="120"/>
      <c r="I94" s="120"/>
      <c r="J94" s="129" t="s">
        <v>97</v>
      </c>
      <c r="K94" s="120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0" t="s">
        <v>98</v>
      </c>
      <c r="D96" s="28"/>
      <c r="E96" s="28"/>
      <c r="F96" s="28"/>
      <c r="G96" s="28"/>
      <c r="H96" s="28"/>
      <c r="I96" s="28"/>
      <c r="J96" s="85">
        <f>J117</f>
        <v>0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80</v>
      </c>
    </row>
    <row r="97" s="9" customFormat="1" ht="24.96" customHeight="1">
      <c r="A97" s="9"/>
      <c r="B97" s="131"/>
      <c r="C97" s="9"/>
      <c r="D97" s="132" t="s">
        <v>99</v>
      </c>
      <c r="E97" s="133"/>
      <c r="F97" s="133"/>
      <c r="G97" s="133"/>
      <c r="H97" s="133"/>
      <c r="I97" s="133"/>
      <c r="J97" s="134">
        <f>J118</f>
        <v>0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44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="2" customFormat="1" ht="6.96" customHeight="1">
      <c r="A103" s="2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100</v>
      </c>
      <c r="D104" s="28"/>
      <c r="E104" s="28"/>
      <c r="F104" s="28"/>
      <c r="G104" s="28"/>
      <c r="H104" s="28"/>
      <c r="I104" s="28"/>
      <c r="J104" s="28"/>
      <c r="K104" s="28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6.25" customHeight="1">
      <c r="A107" s="28"/>
      <c r="B107" s="29"/>
      <c r="C107" s="28"/>
      <c r="D107" s="28"/>
      <c r="E107" s="112" t="str">
        <f>E7</f>
        <v>Prodl. tramvajové trati v ulici Merhautova na sídliště Lesná I. etapa - společné stavební objekty</v>
      </c>
      <c r="F107" s="25"/>
      <c r="G107" s="25"/>
      <c r="H107" s="25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93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56" t="str">
        <f>E9</f>
        <v>SO 002 - Zařízení staveniště</v>
      </c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28"/>
      <c r="E111" s="28"/>
      <c r="F111" s="22" t="str">
        <f>F12</f>
        <v xml:space="preserve"> </v>
      </c>
      <c r="G111" s="28"/>
      <c r="H111" s="28"/>
      <c r="I111" s="25" t="s">
        <v>20</v>
      </c>
      <c r="J111" s="58" t="str">
        <f>IF(J12="","",J12)</f>
        <v>17. 1. 2023</v>
      </c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28"/>
      <c r="E113" s="28"/>
      <c r="F113" s="22" t="str">
        <f>E15</f>
        <v xml:space="preserve"> </v>
      </c>
      <c r="G113" s="28"/>
      <c r="H113" s="28"/>
      <c r="I113" s="25" t="s">
        <v>26</v>
      </c>
      <c r="J113" s="26" t="str">
        <f>E21</f>
        <v xml:space="preserve"> 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25</v>
      </c>
      <c r="D114" s="28"/>
      <c r="E114" s="28"/>
      <c r="F114" s="22" t="str">
        <f>IF(E18="","",E18)</f>
        <v xml:space="preserve"> </v>
      </c>
      <c r="G114" s="28"/>
      <c r="H114" s="28"/>
      <c r="I114" s="25" t="s">
        <v>28</v>
      </c>
      <c r="J114" s="26" t="str">
        <f>E24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35"/>
      <c r="B116" s="136"/>
      <c r="C116" s="137" t="s">
        <v>101</v>
      </c>
      <c r="D116" s="138" t="s">
        <v>55</v>
      </c>
      <c r="E116" s="138" t="s">
        <v>51</v>
      </c>
      <c r="F116" s="138" t="s">
        <v>52</v>
      </c>
      <c r="G116" s="138" t="s">
        <v>102</v>
      </c>
      <c r="H116" s="138" t="s">
        <v>103</v>
      </c>
      <c r="I116" s="138" t="s">
        <v>104</v>
      </c>
      <c r="J116" s="138" t="s">
        <v>97</v>
      </c>
      <c r="K116" s="139" t="s">
        <v>105</v>
      </c>
      <c r="L116" s="140"/>
      <c r="M116" s="75" t="s">
        <v>1</v>
      </c>
      <c r="N116" s="76" t="s">
        <v>34</v>
      </c>
      <c r="O116" s="76" t="s">
        <v>106</v>
      </c>
      <c r="P116" s="76" t="s">
        <v>107</v>
      </c>
      <c r="Q116" s="76" t="s">
        <v>108</v>
      </c>
      <c r="R116" s="76" t="s">
        <v>109</v>
      </c>
      <c r="S116" s="76" t="s">
        <v>110</v>
      </c>
      <c r="T116" s="77" t="s">
        <v>111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="2" customFormat="1" ht="22.8" customHeight="1">
      <c r="A117" s="28"/>
      <c r="B117" s="29"/>
      <c r="C117" s="82" t="s">
        <v>112</v>
      </c>
      <c r="D117" s="28"/>
      <c r="E117" s="28"/>
      <c r="F117" s="28"/>
      <c r="G117" s="28"/>
      <c r="H117" s="28"/>
      <c r="I117" s="28"/>
      <c r="J117" s="141">
        <f>BK117</f>
        <v>0</v>
      </c>
      <c r="K117" s="28"/>
      <c r="L117" s="29"/>
      <c r="M117" s="78"/>
      <c r="N117" s="62"/>
      <c r="O117" s="79"/>
      <c r="P117" s="142">
        <f>P118</f>
        <v>0</v>
      </c>
      <c r="Q117" s="79"/>
      <c r="R117" s="142">
        <f>R118</f>
        <v>0</v>
      </c>
      <c r="S117" s="79"/>
      <c r="T117" s="143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5" t="s">
        <v>69</v>
      </c>
      <c r="AU117" s="15" t="s">
        <v>80</v>
      </c>
      <c r="BK117" s="144">
        <f>BK118</f>
        <v>0</v>
      </c>
    </row>
    <row r="118" s="11" customFormat="1" ht="25.92" customHeight="1">
      <c r="A118" s="11"/>
      <c r="B118" s="145"/>
      <c r="C118" s="11"/>
      <c r="D118" s="146" t="s">
        <v>69</v>
      </c>
      <c r="E118" s="147" t="s">
        <v>70</v>
      </c>
      <c r="F118" s="147" t="s">
        <v>113</v>
      </c>
      <c r="G118" s="11"/>
      <c r="H118" s="11"/>
      <c r="I118" s="11"/>
      <c r="J118" s="148">
        <f>BK118</f>
        <v>0</v>
      </c>
      <c r="K118" s="11"/>
      <c r="L118" s="145"/>
      <c r="M118" s="149"/>
      <c r="N118" s="150"/>
      <c r="O118" s="150"/>
      <c r="P118" s="151">
        <f>SUM(P119:P126)</f>
        <v>0</v>
      </c>
      <c r="Q118" s="150"/>
      <c r="R118" s="151">
        <f>SUM(R119:R126)</f>
        <v>0</v>
      </c>
      <c r="S118" s="150"/>
      <c r="T118" s="152">
        <f>SUM(T119:T126)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6" t="s">
        <v>114</v>
      </c>
      <c r="AT118" s="153" t="s">
        <v>69</v>
      </c>
      <c r="AU118" s="153" t="s">
        <v>70</v>
      </c>
      <c r="AY118" s="146" t="s">
        <v>115</v>
      </c>
      <c r="BK118" s="154">
        <f>SUM(BK119:BK126)</f>
        <v>0</v>
      </c>
    </row>
    <row r="119" s="2" customFormat="1" ht="16.5" customHeight="1">
      <c r="A119" s="28"/>
      <c r="B119" s="155"/>
      <c r="C119" s="156" t="s">
        <v>116</v>
      </c>
      <c r="D119" s="156" t="s">
        <v>117</v>
      </c>
      <c r="E119" s="157" t="s">
        <v>118</v>
      </c>
      <c r="F119" s="158" t="s">
        <v>119</v>
      </c>
      <c r="G119" s="159" t="s">
        <v>120</v>
      </c>
      <c r="H119" s="160">
        <v>1</v>
      </c>
      <c r="I119" s="161">
        <v>0</v>
      </c>
      <c r="J119" s="161">
        <f>ROUND(I119*H119,2)</f>
        <v>0</v>
      </c>
      <c r="K119" s="158" t="s">
        <v>121</v>
      </c>
      <c r="L119" s="29"/>
      <c r="M119" s="162" t="s">
        <v>1</v>
      </c>
      <c r="N119" s="163" t="s">
        <v>35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6" t="s">
        <v>114</v>
      </c>
      <c r="AT119" s="166" t="s">
        <v>117</v>
      </c>
      <c r="AU119" s="166" t="s">
        <v>78</v>
      </c>
      <c r="AY119" s="15" t="s">
        <v>115</v>
      </c>
      <c r="BE119" s="167">
        <f>IF(N119="základní",J119,0)</f>
        <v>0</v>
      </c>
      <c r="BF119" s="167">
        <f>IF(N119="snížená",J119,0)</f>
        <v>0</v>
      </c>
      <c r="BG119" s="167">
        <f>IF(N119="zákl. přenesená",J119,0)</f>
        <v>0</v>
      </c>
      <c r="BH119" s="167">
        <f>IF(N119="sníž. přenesená",J119,0)</f>
        <v>0</v>
      </c>
      <c r="BI119" s="167">
        <f>IF(N119="nulová",J119,0)</f>
        <v>0</v>
      </c>
      <c r="BJ119" s="15" t="s">
        <v>78</v>
      </c>
      <c r="BK119" s="167">
        <f>ROUND(I119*H119,2)</f>
        <v>0</v>
      </c>
      <c r="BL119" s="15" t="s">
        <v>114</v>
      </c>
      <c r="BM119" s="166" t="s">
        <v>122</v>
      </c>
    </row>
    <row r="120" s="2" customFormat="1">
      <c r="A120" s="28"/>
      <c r="B120" s="29"/>
      <c r="C120" s="28"/>
      <c r="D120" s="168" t="s">
        <v>123</v>
      </c>
      <c r="E120" s="28"/>
      <c r="F120" s="169" t="s">
        <v>119</v>
      </c>
      <c r="G120" s="28"/>
      <c r="H120" s="28"/>
      <c r="I120" s="28"/>
      <c r="J120" s="28"/>
      <c r="K120" s="28"/>
      <c r="L120" s="29"/>
      <c r="M120" s="170"/>
      <c r="N120" s="171"/>
      <c r="O120" s="66"/>
      <c r="P120" s="66"/>
      <c r="Q120" s="66"/>
      <c r="R120" s="66"/>
      <c r="S120" s="66"/>
      <c r="T120" s="67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123</v>
      </c>
      <c r="AU120" s="15" t="s">
        <v>78</v>
      </c>
    </row>
    <row r="121" s="12" customFormat="1">
      <c r="A121" s="12"/>
      <c r="B121" s="172"/>
      <c r="C121" s="12"/>
      <c r="D121" s="168" t="s">
        <v>124</v>
      </c>
      <c r="E121" s="173" t="s">
        <v>125</v>
      </c>
      <c r="F121" s="174" t="s">
        <v>126</v>
      </c>
      <c r="G121" s="12"/>
      <c r="H121" s="175">
        <v>1</v>
      </c>
      <c r="I121" s="12"/>
      <c r="J121" s="12"/>
      <c r="K121" s="12"/>
      <c r="L121" s="172"/>
      <c r="M121" s="176"/>
      <c r="N121" s="177"/>
      <c r="O121" s="177"/>
      <c r="P121" s="177"/>
      <c r="Q121" s="177"/>
      <c r="R121" s="177"/>
      <c r="S121" s="177"/>
      <c r="T121" s="178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73" t="s">
        <v>124</v>
      </c>
      <c r="AU121" s="173" t="s">
        <v>78</v>
      </c>
      <c r="AV121" s="12" t="s">
        <v>84</v>
      </c>
      <c r="AW121" s="12" t="s">
        <v>27</v>
      </c>
      <c r="AX121" s="12" t="s">
        <v>78</v>
      </c>
      <c r="AY121" s="173" t="s">
        <v>115</v>
      </c>
    </row>
    <row r="122" s="2" customFormat="1" ht="24.15" customHeight="1">
      <c r="A122" s="28"/>
      <c r="B122" s="155"/>
      <c r="C122" s="156" t="s">
        <v>127</v>
      </c>
      <c r="D122" s="156" t="s">
        <v>117</v>
      </c>
      <c r="E122" s="157" t="s">
        <v>128</v>
      </c>
      <c r="F122" s="158" t="s">
        <v>129</v>
      </c>
      <c r="G122" s="159" t="s">
        <v>120</v>
      </c>
      <c r="H122" s="160">
        <v>1</v>
      </c>
      <c r="I122" s="161">
        <v>0</v>
      </c>
      <c r="J122" s="161">
        <f>ROUND(I122*H122,2)</f>
        <v>0</v>
      </c>
      <c r="K122" s="158" t="s">
        <v>121</v>
      </c>
      <c r="L122" s="29"/>
      <c r="M122" s="162" t="s">
        <v>1</v>
      </c>
      <c r="N122" s="163" t="s">
        <v>35</v>
      </c>
      <c r="O122" s="164">
        <v>0</v>
      </c>
      <c r="P122" s="164">
        <f>O122*H122</f>
        <v>0</v>
      </c>
      <c r="Q122" s="164">
        <v>0</v>
      </c>
      <c r="R122" s="164">
        <f>Q122*H122</f>
        <v>0</v>
      </c>
      <c r="S122" s="164">
        <v>0</v>
      </c>
      <c r="T122" s="165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6" t="s">
        <v>114</v>
      </c>
      <c r="AT122" s="166" t="s">
        <v>117</v>
      </c>
      <c r="AU122" s="166" t="s">
        <v>78</v>
      </c>
      <c r="AY122" s="15" t="s">
        <v>115</v>
      </c>
      <c r="BE122" s="167">
        <f>IF(N122="základní",J122,0)</f>
        <v>0</v>
      </c>
      <c r="BF122" s="167">
        <f>IF(N122="snížená",J122,0)</f>
        <v>0</v>
      </c>
      <c r="BG122" s="167">
        <f>IF(N122="zákl. přenesená",J122,0)</f>
        <v>0</v>
      </c>
      <c r="BH122" s="167">
        <f>IF(N122="sníž. přenesená",J122,0)</f>
        <v>0</v>
      </c>
      <c r="BI122" s="167">
        <f>IF(N122="nulová",J122,0)</f>
        <v>0</v>
      </c>
      <c r="BJ122" s="15" t="s">
        <v>78</v>
      </c>
      <c r="BK122" s="167">
        <f>ROUND(I122*H122,2)</f>
        <v>0</v>
      </c>
      <c r="BL122" s="15" t="s">
        <v>114</v>
      </c>
      <c r="BM122" s="166" t="s">
        <v>130</v>
      </c>
    </row>
    <row r="123" s="2" customFormat="1">
      <c r="A123" s="28"/>
      <c r="B123" s="29"/>
      <c r="C123" s="28"/>
      <c r="D123" s="168" t="s">
        <v>123</v>
      </c>
      <c r="E123" s="28"/>
      <c r="F123" s="169" t="s">
        <v>131</v>
      </c>
      <c r="G123" s="28"/>
      <c r="H123" s="28"/>
      <c r="I123" s="28"/>
      <c r="J123" s="28"/>
      <c r="K123" s="28"/>
      <c r="L123" s="29"/>
      <c r="M123" s="170"/>
      <c r="N123" s="171"/>
      <c r="O123" s="66"/>
      <c r="P123" s="66"/>
      <c r="Q123" s="66"/>
      <c r="R123" s="66"/>
      <c r="S123" s="66"/>
      <c r="T123" s="67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5" t="s">
        <v>123</v>
      </c>
      <c r="AU123" s="15" t="s">
        <v>78</v>
      </c>
    </row>
    <row r="124" s="2" customFormat="1" ht="16.5" customHeight="1">
      <c r="A124" s="28"/>
      <c r="B124" s="155"/>
      <c r="C124" s="156" t="s">
        <v>132</v>
      </c>
      <c r="D124" s="156" t="s">
        <v>117</v>
      </c>
      <c r="E124" s="157" t="s">
        <v>133</v>
      </c>
      <c r="F124" s="158" t="s">
        <v>134</v>
      </c>
      <c r="G124" s="159" t="s">
        <v>135</v>
      </c>
      <c r="H124" s="160">
        <v>2</v>
      </c>
      <c r="I124" s="161">
        <v>0</v>
      </c>
      <c r="J124" s="161">
        <f>ROUND(I124*H124,2)</f>
        <v>0</v>
      </c>
      <c r="K124" s="158" t="s">
        <v>121</v>
      </c>
      <c r="L124" s="29"/>
      <c r="M124" s="162" t="s">
        <v>1</v>
      </c>
      <c r="N124" s="163" t="s">
        <v>35</v>
      </c>
      <c r="O124" s="164">
        <v>0</v>
      </c>
      <c r="P124" s="164">
        <f>O124*H124</f>
        <v>0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6" t="s">
        <v>114</v>
      </c>
      <c r="AT124" s="166" t="s">
        <v>117</v>
      </c>
      <c r="AU124" s="166" t="s">
        <v>78</v>
      </c>
      <c r="AY124" s="15" t="s">
        <v>115</v>
      </c>
      <c r="BE124" s="167">
        <f>IF(N124="základní",J124,0)</f>
        <v>0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5" t="s">
        <v>78</v>
      </c>
      <c r="BK124" s="167">
        <f>ROUND(I124*H124,2)</f>
        <v>0</v>
      </c>
      <c r="BL124" s="15" t="s">
        <v>114</v>
      </c>
      <c r="BM124" s="166" t="s">
        <v>136</v>
      </c>
    </row>
    <row r="125" s="2" customFormat="1">
      <c r="A125" s="28"/>
      <c r="B125" s="29"/>
      <c r="C125" s="28"/>
      <c r="D125" s="168" t="s">
        <v>123</v>
      </c>
      <c r="E125" s="28"/>
      <c r="F125" s="169" t="s">
        <v>134</v>
      </c>
      <c r="G125" s="28"/>
      <c r="H125" s="28"/>
      <c r="I125" s="28"/>
      <c r="J125" s="28"/>
      <c r="K125" s="28"/>
      <c r="L125" s="29"/>
      <c r="M125" s="170"/>
      <c r="N125" s="171"/>
      <c r="O125" s="66"/>
      <c r="P125" s="66"/>
      <c r="Q125" s="66"/>
      <c r="R125" s="66"/>
      <c r="S125" s="66"/>
      <c r="T125" s="67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5" t="s">
        <v>123</v>
      </c>
      <c r="AU125" s="15" t="s">
        <v>78</v>
      </c>
    </row>
    <row r="126" s="12" customFormat="1">
      <c r="A126" s="12"/>
      <c r="B126" s="172"/>
      <c r="C126" s="12"/>
      <c r="D126" s="168" t="s">
        <v>124</v>
      </c>
      <c r="E126" s="173" t="s">
        <v>91</v>
      </c>
      <c r="F126" s="174" t="s">
        <v>137</v>
      </c>
      <c r="G126" s="12"/>
      <c r="H126" s="175">
        <v>2</v>
      </c>
      <c r="I126" s="12"/>
      <c r="J126" s="12"/>
      <c r="K126" s="12"/>
      <c r="L126" s="172"/>
      <c r="M126" s="179"/>
      <c r="N126" s="180"/>
      <c r="O126" s="180"/>
      <c r="P126" s="180"/>
      <c r="Q126" s="180"/>
      <c r="R126" s="180"/>
      <c r="S126" s="180"/>
      <c r="T126" s="18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173" t="s">
        <v>124</v>
      </c>
      <c r="AU126" s="173" t="s">
        <v>78</v>
      </c>
      <c r="AV126" s="12" t="s">
        <v>84</v>
      </c>
      <c r="AW126" s="12" t="s">
        <v>27</v>
      </c>
      <c r="AX126" s="12" t="s">
        <v>78</v>
      </c>
      <c r="AY126" s="173" t="s">
        <v>115</v>
      </c>
    </row>
    <row r="127" s="2" customFormat="1" ht="6.96" customHeight="1">
      <c r="A127" s="28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29"/>
      <c r="M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</sheetData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92</v>
      </c>
      <c r="L4" s="18"/>
      <c r="M4" s="111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6.25" customHeight="1">
      <c r="B7" s="18"/>
      <c r="E7" s="112" t="str">
        <f>'Rekapitulace stavby'!K6</f>
        <v>Prodl. tramvajové trati v ulici Merhautova na sídliště Lesná I. etapa - společné stavební objekty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93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138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17. 1. 2023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3"/>
      <c r="B27" s="114"/>
      <c r="C27" s="113"/>
      <c r="D27" s="113"/>
      <c r="E27" s="26" t="s">
        <v>1</v>
      </c>
      <c r="F27" s="26"/>
      <c r="G27" s="26"/>
      <c r="H27" s="26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6" t="s">
        <v>30</v>
      </c>
      <c r="E30" s="28"/>
      <c r="F30" s="28"/>
      <c r="G30" s="28"/>
      <c r="H30" s="28"/>
      <c r="I30" s="28"/>
      <c r="J30" s="85">
        <f>ROUND(J117, 2)</f>
        <v>574525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7" t="s">
        <v>34</v>
      </c>
      <c r="E33" s="25" t="s">
        <v>35</v>
      </c>
      <c r="F33" s="118">
        <f>ROUND((SUM(BE117:BE121)),  2)</f>
        <v>574525</v>
      </c>
      <c r="G33" s="28"/>
      <c r="H33" s="28"/>
      <c r="I33" s="119">
        <v>0.20999999999999999</v>
      </c>
      <c r="J33" s="118">
        <f>ROUND(((SUM(BE117:BE121))*I33),  2)</f>
        <v>120650.25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36</v>
      </c>
      <c r="F34" s="118">
        <f>ROUND((SUM(BF117:BF121)),  2)</f>
        <v>0</v>
      </c>
      <c r="G34" s="28"/>
      <c r="H34" s="28"/>
      <c r="I34" s="119">
        <v>0.14999999999999999</v>
      </c>
      <c r="J34" s="118">
        <f>ROUND(((SUM(BF117:BF121))*I34),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8">
        <f>ROUND((SUM(BG117:BG121)),  2)</f>
        <v>0</v>
      </c>
      <c r="G35" s="28"/>
      <c r="H35" s="28"/>
      <c r="I35" s="119">
        <v>0.20999999999999999</v>
      </c>
      <c r="J35" s="118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8">
        <f>ROUND((SUM(BH117:BH121)),  2)</f>
        <v>0</v>
      </c>
      <c r="G36" s="28"/>
      <c r="H36" s="28"/>
      <c r="I36" s="119">
        <v>0.14999999999999999</v>
      </c>
      <c r="J36" s="118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8">
        <f>ROUND((SUM(BI117:BI121)),  2)</f>
        <v>0</v>
      </c>
      <c r="G37" s="28"/>
      <c r="H37" s="28"/>
      <c r="I37" s="119">
        <v>0</v>
      </c>
      <c r="J37" s="118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20"/>
      <c r="D39" s="121" t="s">
        <v>40</v>
      </c>
      <c r="E39" s="70"/>
      <c r="F39" s="70"/>
      <c r="G39" s="122" t="s">
        <v>41</v>
      </c>
      <c r="H39" s="123" t="s">
        <v>42</v>
      </c>
      <c r="I39" s="70"/>
      <c r="J39" s="124">
        <f>SUM(J30:J37)</f>
        <v>695175.25</v>
      </c>
      <c r="K39" s="125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45</v>
      </c>
      <c r="E61" s="31"/>
      <c r="F61" s="126" t="s">
        <v>46</v>
      </c>
      <c r="G61" s="47" t="s">
        <v>45</v>
      </c>
      <c r="H61" s="31"/>
      <c r="I61" s="31"/>
      <c r="J61" s="127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45</v>
      </c>
      <c r="E76" s="31"/>
      <c r="F76" s="126" t="s">
        <v>46</v>
      </c>
      <c r="G76" s="47" t="s">
        <v>45</v>
      </c>
      <c r="H76" s="31"/>
      <c r="I76" s="31"/>
      <c r="J76" s="127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95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6.25" customHeight="1">
      <c r="A85" s="28"/>
      <c r="B85" s="29"/>
      <c r="C85" s="28"/>
      <c r="D85" s="28"/>
      <c r="E85" s="112" t="str">
        <f>E7</f>
        <v>Prodl. tramvajové trati v ulici Merhautova na sídliště Lesná I. etapa - společné stavební objekty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93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SO 003 - Náklady na náhradní dopravu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17. 1. 2023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8" t="s">
        <v>96</v>
      </c>
      <c r="D94" s="120"/>
      <c r="E94" s="120"/>
      <c r="F94" s="120"/>
      <c r="G94" s="120"/>
      <c r="H94" s="120"/>
      <c r="I94" s="120"/>
      <c r="J94" s="129" t="s">
        <v>97</v>
      </c>
      <c r="K94" s="120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0" t="s">
        <v>98</v>
      </c>
      <c r="D96" s="28"/>
      <c r="E96" s="28"/>
      <c r="F96" s="28"/>
      <c r="G96" s="28"/>
      <c r="H96" s="28"/>
      <c r="I96" s="28"/>
      <c r="J96" s="85">
        <f>J117</f>
        <v>574525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80</v>
      </c>
    </row>
    <row r="97" s="9" customFormat="1" ht="24.96" customHeight="1">
      <c r="A97" s="9"/>
      <c r="B97" s="131"/>
      <c r="C97" s="9"/>
      <c r="D97" s="132" t="s">
        <v>99</v>
      </c>
      <c r="E97" s="133"/>
      <c r="F97" s="133"/>
      <c r="G97" s="133"/>
      <c r="H97" s="133"/>
      <c r="I97" s="133"/>
      <c r="J97" s="134">
        <f>J118</f>
        <v>574525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44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="2" customFormat="1" ht="6.96" customHeight="1">
      <c r="A103" s="2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100</v>
      </c>
      <c r="D104" s="28"/>
      <c r="E104" s="28"/>
      <c r="F104" s="28"/>
      <c r="G104" s="28"/>
      <c r="H104" s="28"/>
      <c r="I104" s="28"/>
      <c r="J104" s="28"/>
      <c r="K104" s="28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6.25" customHeight="1">
      <c r="A107" s="28"/>
      <c r="B107" s="29"/>
      <c r="C107" s="28"/>
      <c r="D107" s="28"/>
      <c r="E107" s="112" t="str">
        <f>E7</f>
        <v>Prodl. tramvajové trati v ulici Merhautova na sídliště Lesná I. etapa - společné stavební objekty</v>
      </c>
      <c r="F107" s="25"/>
      <c r="G107" s="25"/>
      <c r="H107" s="25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93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56" t="str">
        <f>E9</f>
        <v>SO 003 - Náklady na náhradní dopravu</v>
      </c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28"/>
      <c r="E111" s="28"/>
      <c r="F111" s="22" t="str">
        <f>F12</f>
        <v xml:space="preserve"> </v>
      </c>
      <c r="G111" s="28"/>
      <c r="H111" s="28"/>
      <c r="I111" s="25" t="s">
        <v>20</v>
      </c>
      <c r="J111" s="58" t="str">
        <f>IF(J12="","",J12)</f>
        <v>17. 1. 2023</v>
      </c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28"/>
      <c r="E113" s="28"/>
      <c r="F113" s="22" t="str">
        <f>E15</f>
        <v xml:space="preserve"> </v>
      </c>
      <c r="G113" s="28"/>
      <c r="H113" s="28"/>
      <c r="I113" s="25" t="s">
        <v>26</v>
      </c>
      <c r="J113" s="26" t="str">
        <f>E21</f>
        <v xml:space="preserve"> 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25</v>
      </c>
      <c r="D114" s="28"/>
      <c r="E114" s="28"/>
      <c r="F114" s="22" t="str">
        <f>IF(E18="","",E18)</f>
        <v xml:space="preserve"> </v>
      </c>
      <c r="G114" s="28"/>
      <c r="H114" s="28"/>
      <c r="I114" s="25" t="s">
        <v>28</v>
      </c>
      <c r="J114" s="26" t="str">
        <f>E24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35"/>
      <c r="B116" s="136"/>
      <c r="C116" s="137" t="s">
        <v>101</v>
      </c>
      <c r="D116" s="138" t="s">
        <v>55</v>
      </c>
      <c r="E116" s="138" t="s">
        <v>51</v>
      </c>
      <c r="F116" s="138" t="s">
        <v>52</v>
      </c>
      <c r="G116" s="138" t="s">
        <v>102</v>
      </c>
      <c r="H116" s="138" t="s">
        <v>103</v>
      </c>
      <c r="I116" s="138" t="s">
        <v>104</v>
      </c>
      <c r="J116" s="138" t="s">
        <v>97</v>
      </c>
      <c r="K116" s="139" t="s">
        <v>105</v>
      </c>
      <c r="L116" s="140"/>
      <c r="M116" s="75" t="s">
        <v>1</v>
      </c>
      <c r="N116" s="76" t="s">
        <v>34</v>
      </c>
      <c r="O116" s="76" t="s">
        <v>106</v>
      </c>
      <c r="P116" s="76" t="s">
        <v>107</v>
      </c>
      <c r="Q116" s="76" t="s">
        <v>108</v>
      </c>
      <c r="R116" s="76" t="s">
        <v>109</v>
      </c>
      <c r="S116" s="76" t="s">
        <v>110</v>
      </c>
      <c r="T116" s="77" t="s">
        <v>111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="2" customFormat="1" ht="22.8" customHeight="1">
      <c r="A117" s="28"/>
      <c r="B117" s="29"/>
      <c r="C117" s="82" t="s">
        <v>112</v>
      </c>
      <c r="D117" s="28"/>
      <c r="E117" s="28"/>
      <c r="F117" s="28"/>
      <c r="G117" s="28"/>
      <c r="H117" s="28"/>
      <c r="I117" s="28"/>
      <c r="J117" s="141">
        <f>BK117</f>
        <v>574525</v>
      </c>
      <c r="K117" s="28"/>
      <c r="L117" s="29"/>
      <c r="M117" s="78"/>
      <c r="N117" s="62"/>
      <c r="O117" s="79"/>
      <c r="P117" s="142">
        <f>P118</f>
        <v>0</v>
      </c>
      <c r="Q117" s="79"/>
      <c r="R117" s="142">
        <f>R118</f>
        <v>0</v>
      </c>
      <c r="S117" s="79"/>
      <c r="T117" s="143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5" t="s">
        <v>69</v>
      </c>
      <c r="AU117" s="15" t="s">
        <v>80</v>
      </c>
      <c r="BK117" s="144">
        <f>BK118</f>
        <v>574525</v>
      </c>
    </row>
    <row r="118" s="11" customFormat="1" ht="25.92" customHeight="1">
      <c r="A118" s="11"/>
      <c r="B118" s="145"/>
      <c r="C118" s="11"/>
      <c r="D118" s="146" t="s">
        <v>69</v>
      </c>
      <c r="E118" s="147" t="s">
        <v>70</v>
      </c>
      <c r="F118" s="147" t="s">
        <v>113</v>
      </c>
      <c r="G118" s="11"/>
      <c r="H118" s="11"/>
      <c r="I118" s="11"/>
      <c r="J118" s="148">
        <f>BK118</f>
        <v>574525</v>
      </c>
      <c r="K118" s="11"/>
      <c r="L118" s="145"/>
      <c r="M118" s="149"/>
      <c r="N118" s="150"/>
      <c r="O118" s="150"/>
      <c r="P118" s="151">
        <f>SUM(P119:P121)</f>
        <v>0</v>
      </c>
      <c r="Q118" s="150"/>
      <c r="R118" s="151">
        <f>SUM(R119:R121)</f>
        <v>0</v>
      </c>
      <c r="S118" s="150"/>
      <c r="T118" s="152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6" t="s">
        <v>114</v>
      </c>
      <c r="AT118" s="153" t="s">
        <v>69</v>
      </c>
      <c r="AU118" s="153" t="s">
        <v>70</v>
      </c>
      <c r="AY118" s="146" t="s">
        <v>115</v>
      </c>
      <c r="BK118" s="154">
        <f>SUM(BK119:BK121)</f>
        <v>574525</v>
      </c>
    </row>
    <row r="119" s="2" customFormat="1" ht="33" customHeight="1">
      <c r="A119" s="28"/>
      <c r="B119" s="155"/>
      <c r="C119" s="156" t="s">
        <v>78</v>
      </c>
      <c r="D119" s="156" t="s">
        <v>117</v>
      </c>
      <c r="E119" s="157" t="s">
        <v>139</v>
      </c>
      <c r="F119" s="158" t="s">
        <v>140</v>
      </c>
      <c r="G119" s="159" t="s">
        <v>120</v>
      </c>
      <c r="H119" s="160">
        <v>1</v>
      </c>
      <c r="I119" s="161">
        <v>574525</v>
      </c>
      <c r="J119" s="161">
        <f>ROUND(I119*H119,2)</f>
        <v>574525</v>
      </c>
      <c r="K119" s="158" t="s">
        <v>1</v>
      </c>
      <c r="L119" s="29"/>
      <c r="M119" s="162" t="s">
        <v>1</v>
      </c>
      <c r="N119" s="163" t="s">
        <v>35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6" t="s">
        <v>114</v>
      </c>
      <c r="AT119" s="166" t="s">
        <v>117</v>
      </c>
      <c r="AU119" s="166" t="s">
        <v>78</v>
      </c>
      <c r="AY119" s="15" t="s">
        <v>115</v>
      </c>
      <c r="BE119" s="167">
        <f>IF(N119="základní",J119,0)</f>
        <v>574525</v>
      </c>
      <c r="BF119" s="167">
        <f>IF(N119="snížená",J119,0)</f>
        <v>0</v>
      </c>
      <c r="BG119" s="167">
        <f>IF(N119="zákl. přenesená",J119,0)</f>
        <v>0</v>
      </c>
      <c r="BH119" s="167">
        <f>IF(N119="sníž. přenesená",J119,0)</f>
        <v>0</v>
      </c>
      <c r="BI119" s="167">
        <f>IF(N119="nulová",J119,0)</f>
        <v>0</v>
      </c>
      <c r="BJ119" s="15" t="s">
        <v>78</v>
      </c>
      <c r="BK119" s="167">
        <f>ROUND(I119*H119,2)</f>
        <v>574525</v>
      </c>
      <c r="BL119" s="15" t="s">
        <v>114</v>
      </c>
      <c r="BM119" s="166" t="s">
        <v>141</v>
      </c>
    </row>
    <row r="120" s="2" customFormat="1">
      <c r="A120" s="28"/>
      <c r="B120" s="29"/>
      <c r="C120" s="28"/>
      <c r="D120" s="168" t="s">
        <v>123</v>
      </c>
      <c r="E120" s="28"/>
      <c r="F120" s="169" t="s">
        <v>142</v>
      </c>
      <c r="G120" s="28"/>
      <c r="H120" s="28"/>
      <c r="I120" s="28"/>
      <c r="J120" s="28"/>
      <c r="K120" s="28"/>
      <c r="L120" s="29"/>
      <c r="M120" s="170"/>
      <c r="N120" s="171"/>
      <c r="O120" s="66"/>
      <c r="P120" s="66"/>
      <c r="Q120" s="66"/>
      <c r="R120" s="66"/>
      <c r="S120" s="66"/>
      <c r="T120" s="67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123</v>
      </c>
      <c r="AU120" s="15" t="s">
        <v>78</v>
      </c>
    </row>
    <row r="121" s="12" customFormat="1">
      <c r="A121" s="12"/>
      <c r="B121" s="172"/>
      <c r="C121" s="12"/>
      <c r="D121" s="168" t="s">
        <v>124</v>
      </c>
      <c r="E121" s="173" t="s">
        <v>125</v>
      </c>
      <c r="F121" s="174" t="s">
        <v>143</v>
      </c>
      <c r="G121" s="12"/>
      <c r="H121" s="175">
        <v>1</v>
      </c>
      <c r="I121" s="12"/>
      <c r="J121" s="12"/>
      <c r="K121" s="12"/>
      <c r="L121" s="172"/>
      <c r="M121" s="179"/>
      <c r="N121" s="180"/>
      <c r="O121" s="180"/>
      <c r="P121" s="180"/>
      <c r="Q121" s="180"/>
      <c r="R121" s="180"/>
      <c r="S121" s="180"/>
      <c r="T121" s="181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73" t="s">
        <v>124</v>
      </c>
      <c r="AU121" s="173" t="s">
        <v>78</v>
      </c>
      <c r="AV121" s="12" t="s">
        <v>84</v>
      </c>
      <c r="AW121" s="12" t="s">
        <v>27</v>
      </c>
      <c r="AX121" s="12" t="s">
        <v>78</v>
      </c>
      <c r="AY121" s="173" t="s">
        <v>115</v>
      </c>
    </row>
    <row r="122" s="2" customFormat="1" ht="6.96" customHeight="1">
      <c r="A122" s="28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29"/>
      <c r="M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</sheetData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="1" customFormat="1" ht="24.96" customHeight="1">
      <c r="B4" s="18"/>
      <c r="D4" s="19" t="s">
        <v>92</v>
      </c>
      <c r="L4" s="18"/>
      <c r="M4" s="111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6.25" customHeight="1">
      <c r="B7" s="18"/>
      <c r="E7" s="112" t="str">
        <f>'Rekapitulace stavby'!K6</f>
        <v>Prodl. tramvajové trati v ulici Merhautova na sídliště Lesná I. etapa - společné stavební objekty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93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144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17. 1. 2023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3"/>
      <c r="B27" s="114"/>
      <c r="C27" s="113"/>
      <c r="D27" s="113"/>
      <c r="E27" s="26" t="s">
        <v>1</v>
      </c>
      <c r="F27" s="26"/>
      <c r="G27" s="26"/>
      <c r="H27" s="26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6" t="s">
        <v>30</v>
      </c>
      <c r="E30" s="28"/>
      <c r="F30" s="28"/>
      <c r="G30" s="28"/>
      <c r="H30" s="28"/>
      <c r="I30" s="28"/>
      <c r="J30" s="85">
        <f>ROUND(J117, 2)</f>
        <v>0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7" t="s">
        <v>34</v>
      </c>
      <c r="E33" s="25" t="s">
        <v>35</v>
      </c>
      <c r="F33" s="118">
        <f>ROUND((SUM(BE117:BE120)),  2)</f>
        <v>0</v>
      </c>
      <c r="G33" s="28"/>
      <c r="H33" s="28"/>
      <c r="I33" s="119">
        <v>0.20999999999999999</v>
      </c>
      <c r="J33" s="118">
        <f>ROUND(((SUM(BE117:BE120))*I33),  2)</f>
        <v>0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36</v>
      </c>
      <c r="F34" s="118">
        <f>ROUND((SUM(BF117:BF120)),  2)</f>
        <v>0</v>
      </c>
      <c r="G34" s="28"/>
      <c r="H34" s="28"/>
      <c r="I34" s="119">
        <v>0.14999999999999999</v>
      </c>
      <c r="J34" s="118">
        <f>ROUND(((SUM(BF117:BF120))*I34),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8">
        <f>ROUND((SUM(BG117:BG120)),  2)</f>
        <v>0</v>
      </c>
      <c r="G35" s="28"/>
      <c r="H35" s="28"/>
      <c r="I35" s="119">
        <v>0.20999999999999999</v>
      </c>
      <c r="J35" s="118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8">
        <f>ROUND((SUM(BH117:BH120)),  2)</f>
        <v>0</v>
      </c>
      <c r="G36" s="28"/>
      <c r="H36" s="28"/>
      <c r="I36" s="119">
        <v>0.14999999999999999</v>
      </c>
      <c r="J36" s="118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8">
        <f>ROUND((SUM(BI117:BI120)),  2)</f>
        <v>0</v>
      </c>
      <c r="G37" s="28"/>
      <c r="H37" s="28"/>
      <c r="I37" s="119">
        <v>0</v>
      </c>
      <c r="J37" s="118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20"/>
      <c r="D39" s="121" t="s">
        <v>40</v>
      </c>
      <c r="E39" s="70"/>
      <c r="F39" s="70"/>
      <c r="G39" s="122" t="s">
        <v>41</v>
      </c>
      <c r="H39" s="123" t="s">
        <v>42</v>
      </c>
      <c r="I39" s="70"/>
      <c r="J39" s="124">
        <f>SUM(J30:J37)</f>
        <v>0</v>
      </c>
      <c r="K39" s="125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45</v>
      </c>
      <c r="E61" s="31"/>
      <c r="F61" s="126" t="s">
        <v>46</v>
      </c>
      <c r="G61" s="47" t="s">
        <v>45</v>
      </c>
      <c r="H61" s="31"/>
      <c r="I61" s="31"/>
      <c r="J61" s="127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45</v>
      </c>
      <c r="E76" s="31"/>
      <c r="F76" s="126" t="s">
        <v>46</v>
      </c>
      <c r="G76" s="47" t="s">
        <v>45</v>
      </c>
      <c r="H76" s="31"/>
      <c r="I76" s="31"/>
      <c r="J76" s="127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95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6.25" customHeight="1">
      <c r="A85" s="28"/>
      <c r="B85" s="29"/>
      <c r="C85" s="28"/>
      <c r="D85" s="28"/>
      <c r="E85" s="112" t="str">
        <f>E7</f>
        <v>Prodl. tramvajové trati v ulici Merhautova na sídliště Lesná I. etapa - společné stavební objekty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93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SO 180 - Přechodné dopravní značení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17. 1. 2023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8" t="s">
        <v>96</v>
      </c>
      <c r="D94" s="120"/>
      <c r="E94" s="120"/>
      <c r="F94" s="120"/>
      <c r="G94" s="120"/>
      <c r="H94" s="120"/>
      <c r="I94" s="120"/>
      <c r="J94" s="129" t="s">
        <v>97</v>
      </c>
      <c r="K94" s="120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0" t="s">
        <v>98</v>
      </c>
      <c r="D96" s="28"/>
      <c r="E96" s="28"/>
      <c r="F96" s="28"/>
      <c r="G96" s="28"/>
      <c r="H96" s="28"/>
      <c r="I96" s="28"/>
      <c r="J96" s="85">
        <f>J117</f>
        <v>0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80</v>
      </c>
    </row>
    <row r="97" s="9" customFormat="1" ht="24.96" customHeight="1">
      <c r="A97" s="9"/>
      <c r="B97" s="131"/>
      <c r="C97" s="9"/>
      <c r="D97" s="132" t="s">
        <v>99</v>
      </c>
      <c r="E97" s="133"/>
      <c r="F97" s="133"/>
      <c r="G97" s="133"/>
      <c r="H97" s="133"/>
      <c r="I97" s="133"/>
      <c r="J97" s="134">
        <f>J118</f>
        <v>0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44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="2" customFormat="1" ht="6.96" customHeight="1">
      <c r="A103" s="2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100</v>
      </c>
      <c r="D104" s="28"/>
      <c r="E104" s="28"/>
      <c r="F104" s="28"/>
      <c r="G104" s="28"/>
      <c r="H104" s="28"/>
      <c r="I104" s="28"/>
      <c r="J104" s="28"/>
      <c r="K104" s="28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6.25" customHeight="1">
      <c r="A107" s="28"/>
      <c r="B107" s="29"/>
      <c r="C107" s="28"/>
      <c r="D107" s="28"/>
      <c r="E107" s="112" t="str">
        <f>E7</f>
        <v>Prodl. tramvajové trati v ulici Merhautova na sídliště Lesná I. etapa - společné stavební objekty</v>
      </c>
      <c r="F107" s="25"/>
      <c r="G107" s="25"/>
      <c r="H107" s="25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93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56" t="str">
        <f>E9</f>
        <v>SO 180 - Přechodné dopravní značení</v>
      </c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28"/>
      <c r="E111" s="28"/>
      <c r="F111" s="22" t="str">
        <f>F12</f>
        <v xml:space="preserve"> </v>
      </c>
      <c r="G111" s="28"/>
      <c r="H111" s="28"/>
      <c r="I111" s="25" t="s">
        <v>20</v>
      </c>
      <c r="J111" s="58" t="str">
        <f>IF(J12="","",J12)</f>
        <v>17. 1. 2023</v>
      </c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28"/>
      <c r="E113" s="28"/>
      <c r="F113" s="22" t="str">
        <f>E15</f>
        <v xml:space="preserve"> </v>
      </c>
      <c r="G113" s="28"/>
      <c r="H113" s="28"/>
      <c r="I113" s="25" t="s">
        <v>26</v>
      </c>
      <c r="J113" s="26" t="str">
        <f>E21</f>
        <v xml:space="preserve"> 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25</v>
      </c>
      <c r="D114" s="28"/>
      <c r="E114" s="28"/>
      <c r="F114" s="22" t="str">
        <f>IF(E18="","",E18)</f>
        <v xml:space="preserve"> </v>
      </c>
      <c r="G114" s="28"/>
      <c r="H114" s="28"/>
      <c r="I114" s="25" t="s">
        <v>28</v>
      </c>
      <c r="J114" s="26" t="str">
        <f>E24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35"/>
      <c r="B116" s="136"/>
      <c r="C116" s="137" t="s">
        <v>101</v>
      </c>
      <c r="D116" s="138" t="s">
        <v>55</v>
      </c>
      <c r="E116" s="138" t="s">
        <v>51</v>
      </c>
      <c r="F116" s="138" t="s">
        <v>52</v>
      </c>
      <c r="G116" s="138" t="s">
        <v>102</v>
      </c>
      <c r="H116" s="138" t="s">
        <v>103</v>
      </c>
      <c r="I116" s="138" t="s">
        <v>104</v>
      </c>
      <c r="J116" s="138" t="s">
        <v>97</v>
      </c>
      <c r="K116" s="139" t="s">
        <v>105</v>
      </c>
      <c r="L116" s="140"/>
      <c r="M116" s="75" t="s">
        <v>1</v>
      </c>
      <c r="N116" s="76" t="s">
        <v>34</v>
      </c>
      <c r="O116" s="76" t="s">
        <v>106</v>
      </c>
      <c r="P116" s="76" t="s">
        <v>107</v>
      </c>
      <c r="Q116" s="76" t="s">
        <v>108</v>
      </c>
      <c r="R116" s="76" t="s">
        <v>109</v>
      </c>
      <c r="S116" s="76" t="s">
        <v>110</v>
      </c>
      <c r="T116" s="77" t="s">
        <v>111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="2" customFormat="1" ht="22.8" customHeight="1">
      <c r="A117" s="28"/>
      <c r="B117" s="29"/>
      <c r="C117" s="82" t="s">
        <v>112</v>
      </c>
      <c r="D117" s="28"/>
      <c r="E117" s="28"/>
      <c r="F117" s="28"/>
      <c r="G117" s="28"/>
      <c r="H117" s="28"/>
      <c r="I117" s="28"/>
      <c r="J117" s="141">
        <f>BK117</f>
        <v>0</v>
      </c>
      <c r="K117" s="28"/>
      <c r="L117" s="29"/>
      <c r="M117" s="78"/>
      <c r="N117" s="62"/>
      <c r="O117" s="79"/>
      <c r="P117" s="142">
        <f>P118</f>
        <v>0</v>
      </c>
      <c r="Q117" s="79"/>
      <c r="R117" s="142">
        <f>R118</f>
        <v>0</v>
      </c>
      <c r="S117" s="79"/>
      <c r="T117" s="143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5" t="s">
        <v>69</v>
      </c>
      <c r="AU117" s="15" t="s">
        <v>80</v>
      </c>
      <c r="BK117" s="144">
        <f>BK118</f>
        <v>0</v>
      </c>
    </row>
    <row r="118" s="11" customFormat="1" ht="25.92" customHeight="1">
      <c r="A118" s="11"/>
      <c r="B118" s="145"/>
      <c r="C118" s="11"/>
      <c r="D118" s="146" t="s">
        <v>69</v>
      </c>
      <c r="E118" s="147" t="s">
        <v>70</v>
      </c>
      <c r="F118" s="147" t="s">
        <v>113</v>
      </c>
      <c r="G118" s="11"/>
      <c r="H118" s="11"/>
      <c r="I118" s="11"/>
      <c r="J118" s="148">
        <f>BK118</f>
        <v>0</v>
      </c>
      <c r="K118" s="11"/>
      <c r="L118" s="145"/>
      <c r="M118" s="149"/>
      <c r="N118" s="150"/>
      <c r="O118" s="150"/>
      <c r="P118" s="151">
        <f>SUM(P119:P120)</f>
        <v>0</v>
      </c>
      <c r="Q118" s="150"/>
      <c r="R118" s="151">
        <f>SUM(R119:R120)</f>
        <v>0</v>
      </c>
      <c r="S118" s="150"/>
      <c r="T118" s="152">
        <f>SUM(T119:T120)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6" t="s">
        <v>114</v>
      </c>
      <c r="AT118" s="153" t="s">
        <v>69</v>
      </c>
      <c r="AU118" s="153" t="s">
        <v>70</v>
      </c>
      <c r="AY118" s="146" t="s">
        <v>115</v>
      </c>
      <c r="BK118" s="154">
        <f>SUM(BK119:BK120)</f>
        <v>0</v>
      </c>
    </row>
    <row r="119" s="2" customFormat="1" ht="24.15" customHeight="1">
      <c r="A119" s="28"/>
      <c r="B119" s="155"/>
      <c r="C119" s="156" t="s">
        <v>78</v>
      </c>
      <c r="D119" s="156" t="s">
        <v>117</v>
      </c>
      <c r="E119" s="157" t="s">
        <v>145</v>
      </c>
      <c r="F119" s="158" t="s">
        <v>146</v>
      </c>
      <c r="G119" s="159" t="s">
        <v>120</v>
      </c>
      <c r="H119" s="160">
        <v>1</v>
      </c>
      <c r="I119" s="161">
        <v>0</v>
      </c>
      <c r="J119" s="161">
        <f>ROUND(I119*H119,2)</f>
        <v>0</v>
      </c>
      <c r="K119" s="158" t="s">
        <v>1</v>
      </c>
      <c r="L119" s="29"/>
      <c r="M119" s="162" t="s">
        <v>1</v>
      </c>
      <c r="N119" s="163" t="s">
        <v>35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6" t="s">
        <v>114</v>
      </c>
      <c r="AT119" s="166" t="s">
        <v>117</v>
      </c>
      <c r="AU119" s="166" t="s">
        <v>78</v>
      </c>
      <c r="AY119" s="15" t="s">
        <v>115</v>
      </c>
      <c r="BE119" s="167">
        <f>IF(N119="základní",J119,0)</f>
        <v>0</v>
      </c>
      <c r="BF119" s="167">
        <f>IF(N119="snížená",J119,0)</f>
        <v>0</v>
      </c>
      <c r="BG119" s="167">
        <f>IF(N119="zákl. přenesená",J119,0)</f>
        <v>0</v>
      </c>
      <c r="BH119" s="167">
        <f>IF(N119="sníž. přenesená",J119,0)</f>
        <v>0</v>
      </c>
      <c r="BI119" s="167">
        <f>IF(N119="nulová",J119,0)</f>
        <v>0</v>
      </c>
      <c r="BJ119" s="15" t="s">
        <v>78</v>
      </c>
      <c r="BK119" s="167">
        <f>ROUND(I119*H119,2)</f>
        <v>0</v>
      </c>
      <c r="BL119" s="15" t="s">
        <v>114</v>
      </c>
      <c r="BM119" s="166" t="s">
        <v>147</v>
      </c>
    </row>
    <row r="120" s="2" customFormat="1">
      <c r="A120" s="28"/>
      <c r="B120" s="29"/>
      <c r="C120" s="28"/>
      <c r="D120" s="168" t="s">
        <v>123</v>
      </c>
      <c r="E120" s="28"/>
      <c r="F120" s="169" t="s">
        <v>148</v>
      </c>
      <c r="G120" s="28"/>
      <c r="H120" s="28"/>
      <c r="I120" s="28"/>
      <c r="J120" s="28"/>
      <c r="K120" s="28"/>
      <c r="L120" s="29"/>
      <c r="M120" s="182"/>
      <c r="N120" s="183"/>
      <c r="O120" s="184"/>
      <c r="P120" s="184"/>
      <c r="Q120" s="184"/>
      <c r="R120" s="184"/>
      <c r="S120" s="184"/>
      <c r="T120" s="185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123</v>
      </c>
      <c r="AU120" s="15" t="s">
        <v>78</v>
      </c>
    </row>
    <row r="121" s="2" customFormat="1" ht="6.96" customHeight="1">
      <c r="A121" s="28"/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29"/>
      <c r="M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</sheetData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="1" customFormat="1" ht="24.96" customHeight="1">
      <c r="B4" s="18"/>
      <c r="D4" s="19" t="s">
        <v>92</v>
      </c>
      <c r="L4" s="18"/>
      <c r="M4" s="111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14</v>
      </c>
      <c r="L6" s="18"/>
    </row>
    <row r="7" s="1" customFormat="1" ht="26.25" customHeight="1">
      <c r="B7" s="18"/>
      <c r="E7" s="112" t="str">
        <f>'Rekapitulace stavby'!K6</f>
        <v>Prodl. tramvajové trati v ulici Merhautova na sídliště Lesná I. etapa - společné stavební objekty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93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149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17. 1. 2023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13"/>
      <c r="B27" s="114"/>
      <c r="C27" s="113"/>
      <c r="D27" s="113"/>
      <c r="E27" s="26" t="s">
        <v>1</v>
      </c>
      <c r="F27" s="26"/>
      <c r="G27" s="26"/>
      <c r="H27" s="26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6" t="s">
        <v>30</v>
      </c>
      <c r="E30" s="28"/>
      <c r="F30" s="28"/>
      <c r="G30" s="28"/>
      <c r="H30" s="28"/>
      <c r="I30" s="28"/>
      <c r="J30" s="85">
        <f>ROUND(J117, 2)</f>
        <v>3478800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7" t="s">
        <v>34</v>
      </c>
      <c r="E33" s="25" t="s">
        <v>35</v>
      </c>
      <c r="F33" s="118">
        <f>ROUND((SUM(BE117:BE121)),  2)</f>
        <v>3478800</v>
      </c>
      <c r="G33" s="28"/>
      <c r="H33" s="28"/>
      <c r="I33" s="119">
        <v>0.20999999999999999</v>
      </c>
      <c r="J33" s="118">
        <f>ROUND(((SUM(BE117:BE121))*I33),  2)</f>
        <v>730548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36</v>
      </c>
      <c r="F34" s="118">
        <f>ROUND((SUM(BF117:BF121)),  2)</f>
        <v>0</v>
      </c>
      <c r="G34" s="28"/>
      <c r="H34" s="28"/>
      <c r="I34" s="119">
        <v>0.14999999999999999</v>
      </c>
      <c r="J34" s="118">
        <f>ROUND(((SUM(BF117:BF121))*I34),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8">
        <f>ROUND((SUM(BG117:BG121)),  2)</f>
        <v>0</v>
      </c>
      <c r="G35" s="28"/>
      <c r="H35" s="28"/>
      <c r="I35" s="119">
        <v>0.20999999999999999</v>
      </c>
      <c r="J35" s="118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8">
        <f>ROUND((SUM(BH117:BH121)),  2)</f>
        <v>0</v>
      </c>
      <c r="G36" s="28"/>
      <c r="H36" s="28"/>
      <c r="I36" s="119">
        <v>0.14999999999999999</v>
      </c>
      <c r="J36" s="118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8">
        <f>ROUND((SUM(BI117:BI121)),  2)</f>
        <v>0</v>
      </c>
      <c r="G37" s="28"/>
      <c r="H37" s="28"/>
      <c r="I37" s="119">
        <v>0</v>
      </c>
      <c r="J37" s="118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20"/>
      <c r="D39" s="121" t="s">
        <v>40</v>
      </c>
      <c r="E39" s="70"/>
      <c r="F39" s="70"/>
      <c r="G39" s="122" t="s">
        <v>41</v>
      </c>
      <c r="H39" s="123" t="s">
        <v>42</v>
      </c>
      <c r="I39" s="70"/>
      <c r="J39" s="124">
        <f>SUM(J30:J37)</f>
        <v>4209348</v>
      </c>
      <c r="K39" s="125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45</v>
      </c>
      <c r="E61" s="31"/>
      <c r="F61" s="126" t="s">
        <v>46</v>
      </c>
      <c r="G61" s="47" t="s">
        <v>45</v>
      </c>
      <c r="H61" s="31"/>
      <c r="I61" s="31"/>
      <c r="J61" s="127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45</v>
      </c>
      <c r="E76" s="31"/>
      <c r="F76" s="126" t="s">
        <v>46</v>
      </c>
      <c r="G76" s="47" t="s">
        <v>45</v>
      </c>
      <c r="H76" s="31"/>
      <c r="I76" s="31"/>
      <c r="J76" s="127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95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6.25" customHeight="1">
      <c r="A85" s="28"/>
      <c r="B85" s="29"/>
      <c r="C85" s="28"/>
      <c r="D85" s="28"/>
      <c r="E85" s="112" t="str">
        <f>E7</f>
        <v>Prodl. tramvajové trati v ulici Merhautova na sídliště Lesná I. etapa - společné stavební objekty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93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SO 655 - Výluky na trati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17. 1. 2023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8" t="s">
        <v>96</v>
      </c>
      <c r="D94" s="120"/>
      <c r="E94" s="120"/>
      <c r="F94" s="120"/>
      <c r="G94" s="120"/>
      <c r="H94" s="120"/>
      <c r="I94" s="120"/>
      <c r="J94" s="129" t="s">
        <v>97</v>
      </c>
      <c r="K94" s="120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0" t="s">
        <v>98</v>
      </c>
      <c r="D96" s="28"/>
      <c r="E96" s="28"/>
      <c r="F96" s="28"/>
      <c r="G96" s="28"/>
      <c r="H96" s="28"/>
      <c r="I96" s="28"/>
      <c r="J96" s="85">
        <f>J117</f>
        <v>3478800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80</v>
      </c>
    </row>
    <row r="97" s="9" customFormat="1" ht="24.96" customHeight="1">
      <c r="A97" s="9"/>
      <c r="B97" s="131"/>
      <c r="C97" s="9"/>
      <c r="D97" s="132" t="s">
        <v>99</v>
      </c>
      <c r="E97" s="133"/>
      <c r="F97" s="133"/>
      <c r="G97" s="133"/>
      <c r="H97" s="133"/>
      <c r="I97" s="133"/>
      <c r="J97" s="134">
        <f>J118</f>
        <v>3478800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44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="2" customFormat="1" ht="6.96" customHeight="1">
      <c r="A103" s="2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100</v>
      </c>
      <c r="D104" s="28"/>
      <c r="E104" s="28"/>
      <c r="F104" s="28"/>
      <c r="G104" s="28"/>
      <c r="H104" s="28"/>
      <c r="I104" s="28"/>
      <c r="J104" s="28"/>
      <c r="K104" s="28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6.25" customHeight="1">
      <c r="A107" s="28"/>
      <c r="B107" s="29"/>
      <c r="C107" s="28"/>
      <c r="D107" s="28"/>
      <c r="E107" s="112" t="str">
        <f>E7</f>
        <v>Prodl. tramvajové trati v ulici Merhautova na sídliště Lesná I. etapa - společné stavební objekty</v>
      </c>
      <c r="F107" s="25"/>
      <c r="G107" s="25"/>
      <c r="H107" s="25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93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56" t="str">
        <f>E9</f>
        <v>SO 655 - Výluky na trati</v>
      </c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28"/>
      <c r="E111" s="28"/>
      <c r="F111" s="22" t="str">
        <f>F12</f>
        <v xml:space="preserve"> </v>
      </c>
      <c r="G111" s="28"/>
      <c r="H111" s="28"/>
      <c r="I111" s="25" t="s">
        <v>20</v>
      </c>
      <c r="J111" s="58" t="str">
        <f>IF(J12="","",J12)</f>
        <v>17. 1. 2023</v>
      </c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28"/>
      <c r="E113" s="28"/>
      <c r="F113" s="22" t="str">
        <f>E15</f>
        <v xml:space="preserve"> </v>
      </c>
      <c r="G113" s="28"/>
      <c r="H113" s="28"/>
      <c r="I113" s="25" t="s">
        <v>26</v>
      </c>
      <c r="J113" s="26" t="str">
        <f>E21</f>
        <v xml:space="preserve"> 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25</v>
      </c>
      <c r="D114" s="28"/>
      <c r="E114" s="28"/>
      <c r="F114" s="22" t="str">
        <f>IF(E18="","",E18)</f>
        <v xml:space="preserve"> </v>
      </c>
      <c r="G114" s="28"/>
      <c r="H114" s="28"/>
      <c r="I114" s="25" t="s">
        <v>28</v>
      </c>
      <c r="J114" s="26" t="str">
        <f>E24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35"/>
      <c r="B116" s="136"/>
      <c r="C116" s="137" t="s">
        <v>101</v>
      </c>
      <c r="D116" s="138" t="s">
        <v>55</v>
      </c>
      <c r="E116" s="138" t="s">
        <v>51</v>
      </c>
      <c r="F116" s="138" t="s">
        <v>52</v>
      </c>
      <c r="G116" s="138" t="s">
        <v>102</v>
      </c>
      <c r="H116" s="138" t="s">
        <v>103</v>
      </c>
      <c r="I116" s="138" t="s">
        <v>104</v>
      </c>
      <c r="J116" s="138" t="s">
        <v>97</v>
      </c>
      <c r="K116" s="139" t="s">
        <v>105</v>
      </c>
      <c r="L116" s="140"/>
      <c r="M116" s="75" t="s">
        <v>1</v>
      </c>
      <c r="N116" s="76" t="s">
        <v>34</v>
      </c>
      <c r="O116" s="76" t="s">
        <v>106</v>
      </c>
      <c r="P116" s="76" t="s">
        <v>107</v>
      </c>
      <c r="Q116" s="76" t="s">
        <v>108</v>
      </c>
      <c r="R116" s="76" t="s">
        <v>109</v>
      </c>
      <c r="S116" s="76" t="s">
        <v>110</v>
      </c>
      <c r="T116" s="77" t="s">
        <v>111</v>
      </c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</row>
    <row r="117" s="2" customFormat="1" ht="22.8" customHeight="1">
      <c r="A117" s="28"/>
      <c r="B117" s="29"/>
      <c r="C117" s="82" t="s">
        <v>112</v>
      </c>
      <c r="D117" s="28"/>
      <c r="E117" s="28"/>
      <c r="F117" s="28"/>
      <c r="G117" s="28"/>
      <c r="H117" s="28"/>
      <c r="I117" s="28"/>
      <c r="J117" s="141">
        <f>BK117</f>
        <v>3478800</v>
      </c>
      <c r="K117" s="28"/>
      <c r="L117" s="29"/>
      <c r="M117" s="78"/>
      <c r="N117" s="62"/>
      <c r="O117" s="79"/>
      <c r="P117" s="142">
        <f>P118</f>
        <v>0</v>
      </c>
      <c r="Q117" s="79"/>
      <c r="R117" s="142">
        <f>R118</f>
        <v>0</v>
      </c>
      <c r="S117" s="79"/>
      <c r="T117" s="143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5" t="s">
        <v>69</v>
      </c>
      <c r="AU117" s="15" t="s">
        <v>80</v>
      </c>
      <c r="BK117" s="144">
        <f>BK118</f>
        <v>3478800</v>
      </c>
    </row>
    <row r="118" s="11" customFormat="1" ht="25.92" customHeight="1">
      <c r="A118" s="11"/>
      <c r="B118" s="145"/>
      <c r="C118" s="11"/>
      <c r="D118" s="146" t="s">
        <v>69</v>
      </c>
      <c r="E118" s="147" t="s">
        <v>70</v>
      </c>
      <c r="F118" s="147" t="s">
        <v>113</v>
      </c>
      <c r="G118" s="11"/>
      <c r="H118" s="11"/>
      <c r="I118" s="11"/>
      <c r="J118" s="148">
        <f>BK118</f>
        <v>3478800</v>
      </c>
      <c r="K118" s="11"/>
      <c r="L118" s="145"/>
      <c r="M118" s="149"/>
      <c r="N118" s="150"/>
      <c r="O118" s="150"/>
      <c r="P118" s="151">
        <f>SUM(P119:P121)</f>
        <v>0</v>
      </c>
      <c r="Q118" s="150"/>
      <c r="R118" s="151">
        <f>SUM(R119:R121)</f>
        <v>0</v>
      </c>
      <c r="S118" s="150"/>
      <c r="T118" s="152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46" t="s">
        <v>114</v>
      </c>
      <c r="AT118" s="153" t="s">
        <v>69</v>
      </c>
      <c r="AU118" s="153" t="s">
        <v>70</v>
      </c>
      <c r="AY118" s="146" t="s">
        <v>115</v>
      </c>
      <c r="BK118" s="154">
        <f>SUM(BK119:BK121)</f>
        <v>3478800</v>
      </c>
    </row>
    <row r="119" s="2" customFormat="1" ht="21.75" customHeight="1">
      <c r="A119" s="28"/>
      <c r="B119" s="155"/>
      <c r="C119" s="156" t="s">
        <v>150</v>
      </c>
      <c r="D119" s="156" t="s">
        <v>117</v>
      </c>
      <c r="E119" s="157" t="s">
        <v>151</v>
      </c>
      <c r="F119" s="158" t="s">
        <v>152</v>
      </c>
      <c r="G119" s="159" t="s">
        <v>120</v>
      </c>
      <c r="H119" s="160">
        <v>1</v>
      </c>
      <c r="I119" s="161">
        <v>3478800</v>
      </c>
      <c r="J119" s="161">
        <f>ROUND(I119*H119,2)</f>
        <v>3478800</v>
      </c>
      <c r="K119" s="158" t="s">
        <v>121</v>
      </c>
      <c r="L119" s="29"/>
      <c r="M119" s="162" t="s">
        <v>1</v>
      </c>
      <c r="N119" s="163" t="s">
        <v>35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6" t="s">
        <v>114</v>
      </c>
      <c r="AT119" s="166" t="s">
        <v>117</v>
      </c>
      <c r="AU119" s="166" t="s">
        <v>78</v>
      </c>
      <c r="AY119" s="15" t="s">
        <v>115</v>
      </c>
      <c r="BE119" s="167">
        <f>IF(N119="základní",J119,0)</f>
        <v>3478800</v>
      </c>
      <c r="BF119" s="167">
        <f>IF(N119="snížená",J119,0)</f>
        <v>0</v>
      </c>
      <c r="BG119" s="167">
        <f>IF(N119="zákl. přenesená",J119,0)</f>
        <v>0</v>
      </c>
      <c r="BH119" s="167">
        <f>IF(N119="sníž. přenesená",J119,0)</f>
        <v>0</v>
      </c>
      <c r="BI119" s="167">
        <f>IF(N119="nulová",J119,0)</f>
        <v>0</v>
      </c>
      <c r="BJ119" s="15" t="s">
        <v>78</v>
      </c>
      <c r="BK119" s="167">
        <f>ROUND(I119*H119,2)</f>
        <v>3478800</v>
      </c>
      <c r="BL119" s="15" t="s">
        <v>114</v>
      </c>
      <c r="BM119" s="166" t="s">
        <v>153</v>
      </c>
    </row>
    <row r="120" s="2" customFormat="1">
      <c r="A120" s="28"/>
      <c r="B120" s="29"/>
      <c r="C120" s="28"/>
      <c r="D120" s="168" t="s">
        <v>123</v>
      </c>
      <c r="E120" s="28"/>
      <c r="F120" s="169" t="s">
        <v>142</v>
      </c>
      <c r="G120" s="28"/>
      <c r="H120" s="28"/>
      <c r="I120" s="28"/>
      <c r="J120" s="28"/>
      <c r="K120" s="28"/>
      <c r="L120" s="29"/>
      <c r="M120" s="170"/>
      <c r="N120" s="171"/>
      <c r="O120" s="66"/>
      <c r="P120" s="66"/>
      <c r="Q120" s="66"/>
      <c r="R120" s="66"/>
      <c r="S120" s="66"/>
      <c r="T120" s="67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123</v>
      </c>
      <c r="AU120" s="15" t="s">
        <v>78</v>
      </c>
    </row>
    <row r="121" s="12" customFormat="1">
      <c r="A121" s="12"/>
      <c r="B121" s="172"/>
      <c r="C121" s="12"/>
      <c r="D121" s="168" t="s">
        <v>124</v>
      </c>
      <c r="E121" s="173" t="s">
        <v>125</v>
      </c>
      <c r="F121" s="174" t="s">
        <v>154</v>
      </c>
      <c r="G121" s="12"/>
      <c r="H121" s="175">
        <v>1</v>
      </c>
      <c r="I121" s="12"/>
      <c r="J121" s="12"/>
      <c r="K121" s="12"/>
      <c r="L121" s="172"/>
      <c r="M121" s="179"/>
      <c r="N121" s="180"/>
      <c r="O121" s="180"/>
      <c r="P121" s="180"/>
      <c r="Q121" s="180"/>
      <c r="R121" s="180"/>
      <c r="S121" s="180"/>
      <c r="T121" s="181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73" t="s">
        <v>124</v>
      </c>
      <c r="AU121" s="173" t="s">
        <v>78</v>
      </c>
      <c r="AV121" s="12" t="s">
        <v>84</v>
      </c>
      <c r="AW121" s="12" t="s">
        <v>27</v>
      </c>
      <c r="AX121" s="12" t="s">
        <v>78</v>
      </c>
      <c r="AY121" s="173" t="s">
        <v>115</v>
      </c>
    </row>
    <row r="122" s="2" customFormat="1" ht="6.96" customHeight="1">
      <c r="A122" s="28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29"/>
      <c r="M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</sheetData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"/>
      <c r="C3" s="17"/>
      <c r="D3" s="17"/>
      <c r="E3" s="17"/>
      <c r="F3" s="17"/>
      <c r="G3" s="17"/>
      <c r="H3" s="18"/>
    </row>
    <row r="4" s="1" customFormat="1" ht="24.96" customHeight="1">
      <c r="B4" s="18"/>
      <c r="C4" s="19" t="s">
        <v>155</v>
      </c>
      <c r="H4" s="18"/>
    </row>
    <row r="5" s="1" customFormat="1" ht="12" customHeight="1">
      <c r="B5" s="18"/>
      <c r="C5" s="21" t="s">
        <v>12</v>
      </c>
      <c r="D5" s="26" t="s">
        <v>13</v>
      </c>
      <c r="E5" s="1"/>
      <c r="F5" s="1"/>
      <c r="H5" s="18"/>
    </row>
    <row r="6" s="1" customFormat="1" ht="36.96" customHeight="1">
      <c r="B6" s="18"/>
      <c r="C6" s="23" t="s">
        <v>14</v>
      </c>
      <c r="D6" s="24" t="s">
        <v>15</v>
      </c>
      <c r="E6" s="1"/>
      <c r="F6" s="1"/>
      <c r="H6" s="18"/>
    </row>
    <row r="7" s="1" customFormat="1" ht="24.75" customHeight="1">
      <c r="B7" s="18"/>
      <c r="C7" s="25" t="s">
        <v>20</v>
      </c>
      <c r="D7" s="58" t="str">
        <f>'Rekapitulace stavby'!AN8</f>
        <v>17. 1. 2023</v>
      </c>
      <c r="H7" s="18"/>
    </row>
    <row r="8" s="2" customFormat="1" ht="10.8" customHeight="1">
      <c r="A8" s="28"/>
      <c r="B8" s="29"/>
      <c r="C8" s="28"/>
      <c r="D8" s="28"/>
      <c r="E8" s="28"/>
      <c r="F8" s="28"/>
      <c r="G8" s="28"/>
      <c r="H8" s="29"/>
    </row>
    <row r="9" s="10" customFormat="1" ht="29.28" customHeight="1">
      <c r="A9" s="135"/>
      <c r="B9" s="136"/>
      <c r="C9" s="137" t="s">
        <v>51</v>
      </c>
      <c r="D9" s="138" t="s">
        <v>52</v>
      </c>
      <c r="E9" s="138" t="s">
        <v>102</v>
      </c>
      <c r="F9" s="139" t="s">
        <v>156</v>
      </c>
      <c r="G9" s="135"/>
      <c r="H9" s="136"/>
    </row>
    <row r="10" s="2" customFormat="1" ht="26.4" customHeight="1">
      <c r="A10" s="28"/>
      <c r="B10" s="29"/>
      <c r="C10" s="186" t="s">
        <v>157</v>
      </c>
      <c r="D10" s="186" t="s">
        <v>76</v>
      </c>
      <c r="E10" s="28"/>
      <c r="F10" s="28"/>
      <c r="G10" s="28"/>
      <c r="H10" s="29"/>
    </row>
    <row r="11" s="2" customFormat="1" ht="16.8" customHeight="1">
      <c r="A11" s="28"/>
      <c r="B11" s="29"/>
      <c r="C11" s="187" t="s">
        <v>125</v>
      </c>
      <c r="D11" s="188" t="s">
        <v>125</v>
      </c>
      <c r="E11" s="189" t="s">
        <v>1</v>
      </c>
      <c r="F11" s="190">
        <v>1</v>
      </c>
      <c r="G11" s="28"/>
      <c r="H11" s="29"/>
    </row>
    <row r="12" s="2" customFormat="1" ht="16.8" customHeight="1">
      <c r="A12" s="28"/>
      <c r="B12" s="29"/>
      <c r="C12" s="191" t="s">
        <v>125</v>
      </c>
      <c r="D12" s="191" t="s">
        <v>126</v>
      </c>
      <c r="E12" s="15" t="s">
        <v>1</v>
      </c>
      <c r="F12" s="192">
        <v>1</v>
      </c>
      <c r="G12" s="28"/>
      <c r="H12" s="29"/>
    </row>
    <row r="13" s="2" customFormat="1" ht="16.8" customHeight="1">
      <c r="A13" s="28"/>
      <c r="B13" s="29"/>
      <c r="C13" s="187" t="s">
        <v>91</v>
      </c>
      <c r="D13" s="188" t="s">
        <v>91</v>
      </c>
      <c r="E13" s="189" t="s">
        <v>1</v>
      </c>
      <c r="F13" s="190">
        <v>2</v>
      </c>
      <c r="G13" s="28"/>
      <c r="H13" s="29"/>
    </row>
    <row r="14" s="2" customFormat="1" ht="16.8" customHeight="1">
      <c r="A14" s="28"/>
      <c r="B14" s="29"/>
      <c r="C14" s="191" t="s">
        <v>91</v>
      </c>
      <c r="D14" s="191" t="s">
        <v>137</v>
      </c>
      <c r="E14" s="15" t="s">
        <v>1</v>
      </c>
      <c r="F14" s="192">
        <v>2</v>
      </c>
      <c r="G14" s="28"/>
      <c r="H14" s="29"/>
    </row>
    <row r="15" s="2" customFormat="1" ht="26.4" customHeight="1">
      <c r="A15" s="28"/>
      <c r="B15" s="29"/>
      <c r="C15" s="186" t="s">
        <v>158</v>
      </c>
      <c r="D15" s="186" t="s">
        <v>82</v>
      </c>
      <c r="E15" s="28"/>
      <c r="F15" s="28"/>
      <c r="G15" s="28"/>
      <c r="H15" s="29"/>
    </row>
    <row r="16" s="2" customFormat="1" ht="16.8" customHeight="1">
      <c r="A16" s="28"/>
      <c r="B16" s="29"/>
      <c r="C16" s="187" t="s">
        <v>125</v>
      </c>
      <c r="D16" s="188" t="s">
        <v>125</v>
      </c>
      <c r="E16" s="189" t="s">
        <v>1</v>
      </c>
      <c r="F16" s="190">
        <v>1</v>
      </c>
      <c r="G16" s="28"/>
      <c r="H16" s="29"/>
    </row>
    <row r="17" s="2" customFormat="1">
      <c r="A17" s="28"/>
      <c r="B17" s="29"/>
      <c r="C17" s="191" t="s">
        <v>125</v>
      </c>
      <c r="D17" s="191" t="s">
        <v>143</v>
      </c>
      <c r="E17" s="15" t="s">
        <v>1</v>
      </c>
      <c r="F17" s="192">
        <v>1</v>
      </c>
      <c r="G17" s="28"/>
      <c r="H17" s="29"/>
    </row>
    <row r="18" s="2" customFormat="1" ht="26.4" customHeight="1">
      <c r="A18" s="28"/>
      <c r="B18" s="29"/>
      <c r="C18" s="186" t="s">
        <v>159</v>
      </c>
      <c r="D18" s="186" t="s">
        <v>89</v>
      </c>
      <c r="E18" s="28"/>
      <c r="F18" s="28"/>
      <c r="G18" s="28"/>
      <c r="H18" s="29"/>
    </row>
    <row r="19" s="2" customFormat="1" ht="16.8" customHeight="1">
      <c r="A19" s="28"/>
      <c r="B19" s="29"/>
      <c r="C19" s="187" t="s">
        <v>125</v>
      </c>
      <c r="D19" s="188" t="s">
        <v>125</v>
      </c>
      <c r="E19" s="189" t="s">
        <v>1</v>
      </c>
      <c r="F19" s="190">
        <v>1</v>
      </c>
      <c r="G19" s="28"/>
      <c r="H19" s="29"/>
    </row>
    <row r="20" s="2" customFormat="1">
      <c r="A20" s="28"/>
      <c r="B20" s="29"/>
      <c r="C20" s="191" t="s">
        <v>125</v>
      </c>
      <c r="D20" s="191" t="s">
        <v>154</v>
      </c>
      <c r="E20" s="15" t="s">
        <v>1</v>
      </c>
      <c r="F20" s="192">
        <v>1</v>
      </c>
      <c r="G20" s="28"/>
      <c r="H20" s="29"/>
    </row>
    <row r="21" s="2" customFormat="1" ht="7.44" customHeight="1">
      <c r="A21" s="28"/>
      <c r="B21" s="49"/>
      <c r="C21" s="50"/>
      <c r="D21" s="50"/>
      <c r="E21" s="50"/>
      <c r="F21" s="50"/>
      <c r="G21" s="50"/>
      <c r="H21" s="29"/>
    </row>
    <row r="22" s="2" customFormat="1">
      <c r="A22" s="28"/>
      <c r="B22" s="28"/>
      <c r="C22" s="28"/>
      <c r="D22" s="28"/>
      <c r="E22" s="28"/>
      <c r="F22" s="28"/>
      <c r="G22" s="28"/>
      <c r="H22" s="28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Šárka</dc:creator>
  <cp:lastModifiedBy>Šárka</cp:lastModifiedBy>
  <dcterms:created xsi:type="dcterms:W3CDTF">2023-03-03T10:00:49Z</dcterms:created>
  <dcterms:modified xsi:type="dcterms:W3CDTF">2023-03-03T10:00:50Z</dcterms:modified>
</cp:coreProperties>
</file>