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1"/>
  </bookViews>
  <sheets>
    <sheet name="Rekapitulace stavby" sheetId="1" r:id="rId1"/>
    <sheet name="001 - Stavební část" sheetId="2" r:id="rId2"/>
    <sheet name="002 - Ostatní a vedlejší ..." sheetId="3" r:id="rId3"/>
  </sheets>
  <definedNames>
    <definedName name="_xlnm._FilterDatabase" localSheetId="1" hidden="1">'001 - Stavební část'!$C$122:$K$198</definedName>
    <definedName name="_xlnm._FilterDatabase" localSheetId="2" hidden="1">'002 - Ostatní a vedlejší ...'!$C$133:$K$173</definedName>
    <definedName name="_xlnm.Print_Area" localSheetId="1">'001 - Stavební část'!$C$4:$J$76,'001 - Stavební část'!$C$82:$J$102,'001 - Stavební část'!$C$108:$K$198</definedName>
    <definedName name="_xlnm.Print_Area" localSheetId="2">'002 - Ostatní a vedlejší ...'!$C$4:$J$76,'002 - Ostatní a vedlejší ...'!$C$82:$J$113,'002 - Ostatní a vedlejší ...'!$C$119:$K$173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'001 - Stavební část'!$122:$122</definedName>
    <definedName name="_xlnm.Print_Titles" localSheetId="2">'002 - Ostatní a vedlejší ...'!$133:$133</definedName>
  </definedNames>
  <calcPr calcId="191029"/>
  <extLst/>
</workbook>
</file>

<file path=xl/sharedStrings.xml><?xml version="1.0" encoding="utf-8"?>
<sst xmlns="http://schemas.openxmlformats.org/spreadsheetml/2006/main" count="1421" uniqueCount="344">
  <si>
    <t>Export Komplet</t>
  </si>
  <si>
    <t/>
  </si>
  <si>
    <t>2.0</t>
  </si>
  <si>
    <t>False</t>
  </si>
  <si>
    <t>{6f82797b-0fa8-42a5-9232-7edc2fbeef35}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</si>
  <si>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</si>
  <si>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</si>
  <si>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</si>
  <si>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</si>
  <si>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</si>
  <si>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</si>
  <si>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</si>
  <si>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</si>
  <si>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</si>
  <si>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MartinPargac-003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</si>
  <si>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</si>
  <si>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</si>
  <si>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Sanace svahů Zouvalka</t>
  </si>
  <si>
    <t>KSO:</t>
  </si>
  <si>
    <t>CC-CZ:</t>
  </si>
  <si>
    <t>Místo:</t>
  </si>
  <si>
    <t xml:space="preserve"> </t>
  </si>
  <si>
    <t>Datum:</t>
  </si>
  <si>
    <t>13. 10. 2022</t>
  </si>
  <si>
    <t>Zadavatel:</t>
  </si>
  <si>
    <t>IČ:</t>
  </si>
  <si>
    <t>Magistrát města Brna</t>
  </si>
  <si>
    <t>DIČ:</t>
  </si>
  <si>
    <t>Uchazeč:</t>
  </si>
  <si>
    <t>Vyplň údaj</t>
  </si>
  <si>
    <t>Projektant:</t>
  </si>
  <si>
    <t>Ing. Martin Pargač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</si>
  <si>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</si>
  <si>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</si>
  <si>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</si>
  <si>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</si>
  <si>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</si>
  <si>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</si>
  <si>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</si>
  <si>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</si>
  <si>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</si>
  <si>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</si>
  <si>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</si>
  <si>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</si>
  <si>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</si>
  <si>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</si>
  <si>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</si>
  <si>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</si>
  <si>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</si>
  <si>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</si>
  <si>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</si>
  <si>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</si>
  <si>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</si>
  <si>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</si>
  <si>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</si>
  <si>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</si>
  <si>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</si>
  <si>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</si>
  <si>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</si>
  <si>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</si>
  <si>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</si>
  <si>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</si>
  <si>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</si>
  <si>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</si>
  <si>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</si>
  <si>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</si>
  <si>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</si>
  <si>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</si>
  <si>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</si>
  <si>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</si>
  <si>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</si>
  <si>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</si>
  <si>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</si>
  <si>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</si>
  <si>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</si>
  <si>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</si>
  <si>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</si>
  <si>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</si>
  <si>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</si>
  <si>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</si>
  <si>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Sanace svahů Zavalka</t>
  </si>
  <si>
    <t>STA</t>
  </si>
  <si>
    <t>1</t>
  </si>
  <si>
    <t>{080215fa-5156-437b-842e-c99398cd1a95}</t>
  </si>
  <si>
    <t>2</t>
  </si>
  <si>
    <t>/</t>
  </si>
  <si>
    <t>001</t>
  </si>
  <si>
    <t>Stavební část</t>
  </si>
  <si>
    <t>Soupis</t>
  </si>
  <si>
    <t>{a6286c13-4e6b-4395-a205-8c381c271335}</t>
  </si>
  <si>
    <t>002</t>
  </si>
  <si>
    <t>Ostatní a vedlejší náklady</t>
  </si>
  <si>
    <t>{4d28f418-1cb7-4fc5-a3dc-d4d60d898c01}</t>
  </si>
  <si>
    <t>KRYCÍ LIST SOUPISU PRACÍ</t>
  </si>
  <si>
    <t>Objekt:</t>
  </si>
  <si>
    <t>01 - Sanace svahů Zavalka</t>
  </si>
  <si>
    <t>Soupis:</t>
  </si>
  <si>
    <t>001 -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</si>
  <si>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</si>
  <si>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</si>
  <si>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</si>
  <si>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</si>
  <si>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</si>
  <si>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</si>
  <si>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</si>
  <si>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</si>
  <si>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</si>
  <si>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</si>
  <si>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</si>
  <si>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</si>
  <si>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</si>
  <si>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</si>
  <si>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</si>
  <si>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</si>
  <si>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</si>
  <si>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</si>
  <si>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</si>
  <si>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</si>
  <si>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</si>
  <si>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</si>
  <si>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</si>
  <si>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</si>
  <si>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</si>
  <si>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</si>
  <si>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153812111</t>
  </si>
  <si>
    <t>Trn z betonářské oceli včetně zainjektování D do 20 mm l do 3 m</t>
  </si>
  <si>
    <t>kus</t>
  </si>
  <si>
    <t>CS ÚRS 2022 02</t>
  </si>
  <si>
    <t>4</t>
  </si>
  <si>
    <t>1490679035</t>
  </si>
  <si>
    <t>PP</t>
  </si>
  <si>
    <t>Trn z betonářské oceli včetně zainjektování  při průměru oceli od 16 do 20 mm, délky přes 0,4 do 3,0 m</t>
  </si>
  <si>
    <t>VV</t>
  </si>
  <si>
    <t>ocelové svorníky (závitové tyče) Ø20 mm, min fy/ft =500/550  Mpa</t>
  </si>
  <si>
    <t>200</t>
  </si>
  <si>
    <t>153812211R</t>
  </si>
  <si>
    <t>Aktivace trnu z betonářské oceli únosnost do 0,60 MN</t>
  </si>
  <si>
    <t>-1882949819</t>
  </si>
  <si>
    <t>Aktivace trnů z betonářské oceli  jakéhokoliv průměru, při předepsané únosnosti do 0,60 MN</t>
  </si>
  <si>
    <t>3</t>
  </si>
  <si>
    <t>155,4-R</t>
  </si>
  <si>
    <t>Dodávka + montáž ocelové roznášecí destičky 120x120x8mm s maticí s kulovou hlavou DN20mm</t>
  </si>
  <si>
    <t>ks</t>
  </si>
  <si>
    <t>-1782772634</t>
  </si>
  <si>
    <t>155,2-R</t>
  </si>
  <si>
    <t>Dodávka + montáž ochranné víka na hlavy hřebíků za použití horolezecké techniky</t>
  </si>
  <si>
    <t>-876814605</t>
  </si>
  <si>
    <t>40</t>
  </si>
  <si>
    <t>5</t>
  </si>
  <si>
    <t>155,5-R</t>
  </si>
  <si>
    <t>Cementová zálivka (50% ztratné v důsledku puklinatosti masivu)</t>
  </si>
  <si>
    <t>m3</t>
  </si>
  <si>
    <t>-1174731764</t>
  </si>
  <si>
    <t>6</t>
  </si>
  <si>
    <t>155211311</t>
  </si>
  <si>
    <t>Odtěžení nestabilních hornin ze skalních stěn horolezeckou technikou sbíječkou</t>
  </si>
  <si>
    <t>-1381219337</t>
  </si>
  <si>
    <t>Odtěžení nestabilních hornin ze skalních stěn horolezeckou technikou s přehozením na vzdálenost do 3 m nebo s naložením na dopravní prostředek s použitím pneumatického nářadí</t>
  </si>
  <si>
    <t>"nepřístupný terén pro stroje, 100%" 20</t>
  </si>
  <si>
    <t>7</t>
  </si>
  <si>
    <t>155,3-R</t>
  </si>
  <si>
    <t>Příplatek za stížnené podmínky - umístění kompresoru do 250 m od místa výkonu prací ručními pneumatickými kladivy</t>
  </si>
  <si>
    <t>kpl</t>
  </si>
  <si>
    <t>1927727126</t>
  </si>
  <si>
    <t>8</t>
  </si>
  <si>
    <t>155212116</t>
  </si>
  <si>
    <t xml:space="preserve">Vrty do skalních stěn vrtacími kladivy D 56 mm hor. tř. V a VI prováděné horolezeckou technikou </t>
  </si>
  <si>
    <t>m</t>
  </si>
  <si>
    <t>-107649890</t>
  </si>
  <si>
    <t>Vrty do skalních stěn prováděné horolezeckou technikou hloubky do 5 m přenosnými vrtacími kladivy průměru do 56 mm, v hornině tř. V a VI</t>
  </si>
  <si>
    <t>9</t>
  </si>
  <si>
    <t>155214111</t>
  </si>
  <si>
    <t>Montáž ocelové sítě na skalní stěnu prováděná horolezeckou technikou</t>
  </si>
  <si>
    <t>m2</t>
  </si>
  <si>
    <t>1400253280</t>
  </si>
  <si>
    <t>Síťování skalních stěn prováděné horolezeckou technikou montáž pásů ocelové sítě</t>
  </si>
  <si>
    <t>800</t>
  </si>
  <si>
    <t>10</t>
  </si>
  <si>
    <t>M</t>
  </si>
  <si>
    <t>31319100</t>
  </si>
  <si>
    <t>síť na skálu s oky 80x100mm s vpleteným lanem po 300mm 2,15x50m</t>
  </si>
  <si>
    <t>171347093</t>
  </si>
  <si>
    <t>800*1,2 'Přepočtené koeficientem množství</t>
  </si>
  <si>
    <t>11</t>
  </si>
  <si>
    <t>155214113</t>
  </si>
  <si>
    <t>Montáž geotextílie nebo kokosových protierozních sítí na skalní stěnu prováděná horolezeckou technikou</t>
  </si>
  <si>
    <t>2112643176</t>
  </si>
  <si>
    <t>120</t>
  </si>
  <si>
    <t>12</t>
  </si>
  <si>
    <t>693,1-R</t>
  </si>
  <si>
    <t>síť kokosová protierozní</t>
  </si>
  <si>
    <t>262333771</t>
  </si>
  <si>
    <t>120*1,2 'Přepočtené koeficientem množství</t>
  </si>
  <si>
    <t>13</t>
  </si>
  <si>
    <t>155214211</t>
  </si>
  <si>
    <t>Montáž ocelového lana D do 10 mm pro uchycení sítí prováděná horolezeckou technikou, 1770 MPa</t>
  </si>
  <si>
    <t>-1486616576</t>
  </si>
  <si>
    <t>Síťování skalních stěn prováděné horolezeckou technikou montáž ocelového lana pro uchycení sítě průměru do 10 mm</t>
  </si>
  <si>
    <t>"vodící" 400</t>
  </si>
  <si>
    <t>14</t>
  </si>
  <si>
    <t>31452106</t>
  </si>
  <si>
    <t>lano ocelové šestipramenné Pz 6x19 drátů D 8,0mm</t>
  </si>
  <si>
    <t>1853243330</t>
  </si>
  <si>
    <t>400*1,2 'Přepočtené koeficientem množství</t>
  </si>
  <si>
    <t>155,6-R</t>
  </si>
  <si>
    <t>Příplatek za prošítí horního líce geomříže ocelovým lanem</t>
  </si>
  <si>
    <t>-2115453810</t>
  </si>
  <si>
    <t>16</t>
  </si>
  <si>
    <t>162211331</t>
  </si>
  <si>
    <t>Vodorovné přemístění výkopku z horniny třídy těžitelnosti III skupiny 6 a 7 stavebním kolečkem do 10 m</t>
  </si>
  <si>
    <t>148008644</t>
  </si>
  <si>
    <t>Vodorovné přemístění výkopku nebo sypaniny stavebním kolečkem s vyprázdněním kolečka na hromady nebo do dopravního prostředku na vzdálenost do 10 m z horniny třídy těžitelnosti III, skupiny 6 a 7</t>
  </si>
  <si>
    <t>z místa odtěžení na místo zařízení staveniště</t>
  </si>
  <si>
    <t>20</t>
  </si>
  <si>
    <t>17</t>
  </si>
  <si>
    <t>162211339</t>
  </si>
  <si>
    <t>Příplatek k vodorovnému přemístění výkopku z horniny třídy těžitelnosti III skupiny 6 a 7 stavebním kolečkem za každých dalších 10 m</t>
  </si>
  <si>
    <t>1815472951</t>
  </si>
  <si>
    <t>Vodorovné přemístění výkopku nebo sypaniny stavebním kolečkem s vyprázdněním kolečka na hromady nebo do dopravního prostředku na vzdálenost do 10 m Příplatek za každých dalších 10 m k ceně -1331</t>
  </si>
  <si>
    <t>20*24 'Přepočtené koeficientem množství</t>
  </si>
  <si>
    <t>18</t>
  </si>
  <si>
    <t>167111103</t>
  </si>
  <si>
    <t>Nakládání výkopku z hornin třídy těžitelnosti III, skupiny 6 a 7 ručně</t>
  </si>
  <si>
    <t>1129878820</t>
  </si>
  <si>
    <t>Nakládání, skládání a překládání neulehlého výkopku nebo sypaniny ručně nakládání, z hornin třídy těžitelnosti III, skupiny 6 a 7</t>
  </si>
  <si>
    <t>"na místě odtěžení pro odvoz na místo zařízení staveniště" 20</t>
  </si>
  <si>
    <t>19</t>
  </si>
  <si>
    <t>167151103</t>
  </si>
  <si>
    <t>Nakládání výkopku z hornin třídy těžitelnosti III skupiny 6 a 7 do 100 m3</t>
  </si>
  <si>
    <t>476909638</t>
  </si>
  <si>
    <t>Nakládání, skládání a překládání neulehlého výkopku nebo sypaniny strojně nakládání, množství do 100 m3, z horniny třídy těžitelnosti III, skupiny 6 a 7</t>
  </si>
  <si>
    <t>"na místě zařízení staveniště pro odvoz na skládku" 20</t>
  </si>
  <si>
    <t>162751157</t>
  </si>
  <si>
    <t>Vodorovné přemístění do 10000 m výkopku/sypaniny z horniny třídy těžitelnosti III, skupiny 6 a 7</t>
  </si>
  <si>
    <t>786151514</t>
  </si>
  <si>
    <t>Vodorovné přemístění výkopku nebo sypaniny po suchu na obvyklém dopravním prostředku, bez naložení výkopku, avšak se složením bez rozhrnutí z horniny třídy těžitelnosti III na vzdálenost skupiny 6 a 7 na vzdálenost přes 9 000 do 10 000 m</t>
  </si>
  <si>
    <t>z místa zařízení staveniště na trvalou skládku</t>
  </si>
  <si>
    <t>162751159</t>
  </si>
  <si>
    <t>Příplatek k vodorovnému přemístění výkopku/sypaniny z horniny třídy těžitelnosti III, skupiny 6 a 7 ZKD 1000 m přes 10000 m</t>
  </si>
  <si>
    <t>82793237</t>
  </si>
  <si>
    <t>Vodorovné přemístění výkopku nebo sypaniny po suchu na obvyklém dopravním prostředku, bez naložení výkopku, avšak se složením bez rozhrnutí z horniny třídy těžitelnosti III na vzdálenost skupiny 6 a 7 na vzdálenost Příplatek k ceně za každých dalších i započatých 1 000 m</t>
  </si>
  <si>
    <t>20*10 'Přepočtené koeficientem množství</t>
  </si>
  <si>
    <t>22</t>
  </si>
  <si>
    <t>171201231</t>
  </si>
  <si>
    <t>Poplatek za uložení zeminy a kamení na recyklační skládce (skládkovné) kód odpadu 17 05 04</t>
  </si>
  <si>
    <t>t</t>
  </si>
  <si>
    <t>-234603096</t>
  </si>
  <si>
    <t>Poplatek za uložení stavebního odpadu na recyklační skládce (skládkovné) zeminy a kamení zatříděného do Katalogu odpadů pod kódem 17 05 04</t>
  </si>
  <si>
    <t>20*1,8 'Přepočtené koeficientem množství</t>
  </si>
  <si>
    <t>998</t>
  </si>
  <si>
    <t>Přesun hmot</t>
  </si>
  <si>
    <t>23</t>
  </si>
  <si>
    <t>998004011</t>
  </si>
  <si>
    <t>Přesun hmot pro injektování, kotvy a mikropiloty</t>
  </si>
  <si>
    <t>-287380310</t>
  </si>
  <si>
    <t>Přesun hmot pro injektování, mikropiloty nebo kotvy</t>
  </si>
  <si>
    <t>24</t>
  </si>
  <si>
    <t>998000000R</t>
  </si>
  <si>
    <t>Příplatek k přesun hmot pro injektování, kotvy a mikropiloty za stížené podmínky, ruční přesun s použitím drobné mechanizace na vzdálenost do 250m</t>
  </si>
  <si>
    <t>-1892182999</t>
  </si>
  <si>
    <t>002 - Ostatní a vedlejší náklady</t>
  </si>
  <si>
    <t>Magistrát města Brno</t>
  </si>
  <si>
    <t xml:space="preserve">    1.1 - Zařízení staveniště</t>
  </si>
  <si>
    <t xml:space="preserve">      1.1.1 - Zřízení, údržba a odstranění prostor dodavatele</t>
  </si>
  <si>
    <t xml:space="preserve">      1.1.5 - Zajištění čištění komunikací </t>
  </si>
  <si>
    <t xml:space="preserve">    1.3 - Související činnosti</t>
  </si>
  <si>
    <t xml:space="preserve">      1.3.6 - Plán BOZP</t>
  </si>
  <si>
    <t xml:space="preserve">      1.3.8 - Kompletační činnost</t>
  </si>
  <si>
    <t xml:space="preserve">      1.3.11 - Dopravně inženýrská opatření</t>
  </si>
  <si>
    <t xml:space="preserve">      1.3.13 - Obnova povrchů komunikací</t>
  </si>
  <si>
    <t xml:space="preserve">      1.3.15 - Geolog</t>
  </si>
  <si>
    <t xml:space="preserve">    1.4 - Pasportizace</t>
  </si>
  <si>
    <t xml:space="preserve">      1.4.1 - Pasportizace stávajících objektů</t>
  </si>
  <si>
    <t xml:space="preserve">    1.6 - Provozní vlivy</t>
  </si>
  <si>
    <t xml:space="preserve">      1.6.1 - Provozní vlivy</t>
  </si>
  <si>
    <t>1.1</t>
  </si>
  <si>
    <t>Zařízení staveniště</t>
  </si>
  <si>
    <t>1.1.1</t>
  </si>
  <si>
    <t>Zřízení, údržba a odstranění prostor dodavatele</t>
  </si>
  <si>
    <t>1.1.1.1</t>
  </si>
  <si>
    <t>Zařízení staveniště zhotovitele</t>
  </si>
  <si>
    <t>-394274455</t>
  </si>
  <si>
    <t xml:space="preserve">Šatny, sociální objekty (mobilní WC...), kancelář pro stavbyvedoucího a mistra,a pro jednání ostatní dozorů, kryté plechové uzamyk. sklady, volné sklady - potrubí, prefa díly, sypké materiály, apod., osvětlení, napojení na média, vč. případných Poplatky majiteli veřejných pozemků za dočasný pronájem ploch pro zařízení staveniště a poplatků za energie            </t>
  </si>
  <si>
    <t>1.1.1.2</t>
  </si>
  <si>
    <t>Náklady na oplocení staveniště a zařízení staveniště ocelovými segmentovými plůtky, vč. pronájmu, vč. náklady na dopravu ručně nebo pomocí drobné mechanizace na vzdálenost do 100mm, vč. následného odstranění</t>
  </si>
  <si>
    <t>-536593766</t>
  </si>
  <si>
    <t>1.1.1.3</t>
  </si>
  <si>
    <t>Náklady na ochranný dozor na staveništi proti odcizení materiálů v době mimo pracovní</t>
  </si>
  <si>
    <t>hod</t>
  </si>
  <si>
    <t>-393050344</t>
  </si>
  <si>
    <t>16hod nenně po dobu 6-ti týdnů</t>
  </si>
  <si>
    <t>16*7*6</t>
  </si>
  <si>
    <t>1.1.5</t>
  </si>
  <si>
    <t xml:space="preserve">Zajištění čištění komunikací </t>
  </si>
  <si>
    <t>1.1.5.1</t>
  </si>
  <si>
    <t>Čistění komunikací</t>
  </si>
  <si>
    <t>Kpl</t>
  </si>
  <si>
    <t>320472703</t>
  </si>
  <si>
    <t>Zajištění čištění komunikací po celou dobu realizace stavby</t>
  </si>
  <si>
    <t>1.3</t>
  </si>
  <si>
    <t>Související činnosti</t>
  </si>
  <si>
    <t>1.3.6</t>
  </si>
  <si>
    <t>Plán BOZP</t>
  </si>
  <si>
    <t>1.3.6.1</t>
  </si>
  <si>
    <t>Náklady na zhotovení plánu BOZP</t>
  </si>
  <si>
    <t>454879903</t>
  </si>
  <si>
    <t>1.3.8</t>
  </si>
  <si>
    <t>Kompletační činnost</t>
  </si>
  <si>
    <t>1.3.8.1</t>
  </si>
  <si>
    <t>Kompletační činnost zhotovitele stavby a příprava k odevzdání stavby zadavateli</t>
  </si>
  <si>
    <t>-812330396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</si>
  <si>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</si>
  <si>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1.3.11</t>
  </si>
  <si>
    <t>Dopravně inženýrská opatření</t>
  </si>
  <si>
    <t>1.3.11.2</t>
  </si>
  <si>
    <t>Dočasné dopravní značení vč. dopravních značek, jejich osazení, přesuny a následného odstranění, převzetí komunikace jejich správci</t>
  </si>
  <si>
    <t>-832011078</t>
  </si>
  <si>
    <t>1.3.13</t>
  </si>
  <si>
    <t>Obnova povrchů komunikací</t>
  </si>
  <si>
    <t>1.2.13.1</t>
  </si>
  <si>
    <t>Náklady na obnovu povrchu komunikací využívaných pro dopravu v rámci stavby (staveniště, skládky, meziskládky, ZS) a ploch v obvodu staveniště tak, aby je předal jejích správcům min. ve stavu, v jakém byly před zahájením stavby.</t>
  </si>
  <si>
    <t>1350393399</t>
  </si>
  <si>
    <t>- po končení stavby provede Zhotovitel na své náklady obnovu komunikací využívaných pro dopravu v rámci stavby (staveniště, skládky, meziskládky, ZS) a ploch v obvodu staveniště tak, aby je předal jejích správcům min. ve stavu, v jakém byly před zahájením stavby. Převzetí komunikací a dotčených ploch bude po dokončení stavby písemně potvrzeno správci komunikací.</t>
  </si>
  <si>
    <t>1.3.15</t>
  </si>
  <si>
    <t>Geolog</t>
  </si>
  <si>
    <t>1.3.15.1</t>
  </si>
  <si>
    <t>Náklady na geologa a geotechnika stavby</t>
  </si>
  <si>
    <t>1065488997</t>
  </si>
  <si>
    <t>1.4</t>
  </si>
  <si>
    <t>Pasportizace</t>
  </si>
  <si>
    <t>1.4.1</t>
  </si>
  <si>
    <t>Pasportizace stávajících objektů</t>
  </si>
  <si>
    <t>1.4.1.1</t>
  </si>
  <si>
    <t>Pasportizace stávajících dřevěné lávky úro pěší, vč, pořízení podrobné fotodokumentace před zahájení a po ukončení stav</t>
  </si>
  <si>
    <t>-1467007430</t>
  </si>
  <si>
    <t>"délky 350m" 2</t>
  </si>
  <si>
    <t>1.6</t>
  </si>
  <si>
    <t>Provozní vlivy</t>
  </si>
  <si>
    <t>1.6.1</t>
  </si>
  <si>
    <t>1.6.1.1</t>
  </si>
  <si>
    <t>Provoz investora, třetích osob</t>
  </si>
  <si>
    <t>1024</t>
  </si>
  <si>
    <t>136742849</t>
  </si>
  <si>
    <t>Hlavní tituly průvodních činností a nákladů provozní vlivy provoz investora, třetích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</si>
</sst>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37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198" t="s">
        <v>14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R5" s="19"/>
      <c r="BE5" s="195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200" t="s">
        <v>17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R6" s="19"/>
      <c r="BE6" s="196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96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96"/>
      <c r="BS8" s="16" t="s">
        <v>6</v>
      </c>
    </row>
    <row r="9" spans="2:71" s="1" customFormat="1" ht="14.45" customHeight="1">
      <c r="B9" s="19"/>
      <c r="AR9" s="19"/>
      <c r="BE9" s="196"/>
      <c r="BS9" s="16" t="s">
        <v>6</v>
      </c>
    </row>
    <row r="10" spans="2:71" s="1" customFormat="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196"/>
      <c r="BS10" s="16" t="s">
        <v>6</v>
      </c>
    </row>
    <row r="11" spans="2:71" s="1" customFormat="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196"/>
      <c r="BS11" s="16" t="s">
        <v>6</v>
      </c>
    </row>
    <row r="12" spans="2:71" s="1" customFormat="1" ht="6.95" customHeight="1">
      <c r="B12" s="19"/>
      <c r="AR12" s="19"/>
      <c r="BE12" s="196"/>
      <c r="BS12" s="16" t="s">
        <v>6</v>
      </c>
    </row>
    <row r="13" spans="2:71" s="1" customFormat="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196"/>
      <c r="BS13" s="16" t="s">
        <v>6</v>
      </c>
    </row>
    <row r="14" spans="2:71" ht="12.75">
      <c r="B14" s="19"/>
      <c r="E14" s="201" t="s">
        <v>29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6" t="s">
        <v>27</v>
      </c>
      <c r="AN14" s="28" t="s">
        <v>29</v>
      </c>
      <c r="AR14" s="19"/>
      <c r="BE14" s="196"/>
      <c r="BS14" s="16" t="s">
        <v>6</v>
      </c>
    </row>
    <row r="15" spans="2:71" s="1" customFormat="1" ht="6.95" customHeight="1">
      <c r="B15" s="19"/>
      <c r="AR15" s="19"/>
      <c r="BE15" s="196"/>
      <c r="BS15" s="16" t="s">
        <v>3</v>
      </c>
    </row>
    <row r="16" spans="2:71" s="1" customFormat="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196"/>
      <c r="BS16" s="16" t="s">
        <v>3</v>
      </c>
    </row>
    <row r="17" spans="2:71" s="1" customFormat="1" ht="18.4" customHeight="1">
      <c r="B17" s="19"/>
      <c r="E17" s="24" t="s">
        <v>31</v>
      </c>
      <c r="AK17" s="26" t="s">
        <v>27</v>
      </c>
      <c r="AN17" s="24" t="s">
        <v>1</v>
      </c>
      <c r="AR17" s="19"/>
      <c r="BE17" s="196"/>
      <c r="BS17" s="16" t="s">
        <v>32</v>
      </c>
    </row>
    <row r="18" spans="2:71" s="1" customFormat="1" ht="6.95" customHeight="1">
      <c r="B18" s="19"/>
      <c r="AR18" s="19"/>
      <c r="BE18" s="196"/>
      <c r="BS18" s="16" t="s">
        <v>6</v>
      </c>
    </row>
    <row r="19" spans="2:71" s="1" customFormat="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196"/>
      <c r="BS19" s="16" t="s">
        <v>6</v>
      </c>
    </row>
    <row r="20" spans="2:71" s="1" customFormat="1" ht="18.4" customHeight="1">
      <c r="B20" s="19"/>
      <c r="E20" s="24" t="s">
        <v>21</v>
      </c>
      <c r="AK20" s="26" t="s">
        <v>27</v>
      </c>
      <c r="AN20" s="24" t="s">
        <v>1</v>
      </c>
      <c r="AR20" s="19"/>
      <c r="BE20" s="196"/>
      <c r="BS20" s="16" t="s">
        <v>32</v>
      </c>
    </row>
    <row r="21" spans="2:57" s="1" customFormat="1" ht="6.95" customHeight="1">
      <c r="B21" s="19"/>
      <c r="AR21" s="19"/>
      <c r="BE21" s="196"/>
    </row>
    <row r="22" spans="2:57" s="1" customFormat="1" ht="12" customHeight="1">
      <c r="B22" s="19"/>
      <c r="D22" s="26" t="s">
        <v>34</v>
      </c>
      <c r="AR22" s="19"/>
      <c r="BE22" s="196"/>
    </row>
    <row r="23" spans="2:57" s="1" customFormat="1" ht="16.5" customHeight="1">
      <c r="B23" s="19"/>
      <c r="E23" s="203" t="s">
        <v>1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R23" s="19"/>
      <c r="BE23" s="196"/>
    </row>
    <row r="24" spans="2:57" s="1" customFormat="1" ht="6.95" customHeight="1">
      <c r="B24" s="19"/>
      <c r="AR24" s="19"/>
      <c r="BE24" s="196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96"/>
    </row>
    <row r="26" spans="1:57" s="2" customFormat="1" ht="25.9" customHeight="1">
      <c r="A26" s="31"/>
      <c r="B26" s="32"/>
      <c r="C26" s="31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04">
        <f>ROUND(AG94,2)</f>
        <v>0</v>
      </c>
      <c r="AL26" s="205"/>
      <c r="AM26" s="205"/>
      <c r="AN26" s="205"/>
      <c r="AO26" s="205"/>
      <c r="AP26" s="31"/>
      <c r="AQ26" s="31"/>
      <c r="AR26" s="32"/>
      <c r="BE26" s="196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196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06" t="s">
        <v>36</v>
      </c>
      <c r="M28" s="206"/>
      <c r="N28" s="206"/>
      <c r="O28" s="206"/>
      <c r="P28" s="206"/>
      <c r="Q28" s="31"/>
      <c r="R28" s="31"/>
      <c r="S28" s="31"/>
      <c r="T28" s="31"/>
      <c r="U28" s="31"/>
      <c r="V28" s="31"/>
      <c r="W28" s="206" t="s">
        <v>37</v>
      </c>
      <c r="X28" s="206"/>
      <c r="Y28" s="206"/>
      <c r="Z28" s="206"/>
      <c r="AA28" s="206"/>
      <c r="AB28" s="206"/>
      <c r="AC28" s="206"/>
      <c r="AD28" s="206"/>
      <c r="AE28" s="206"/>
      <c r="AF28" s="31"/>
      <c r="AG28" s="31"/>
      <c r="AH28" s="31"/>
      <c r="AI28" s="31"/>
      <c r="AJ28" s="31"/>
      <c r="AK28" s="206" t="s">
        <v>38</v>
      </c>
      <c r="AL28" s="206"/>
      <c r="AM28" s="206"/>
      <c r="AN28" s="206"/>
      <c r="AO28" s="206"/>
      <c r="AP28" s="31"/>
      <c r="AQ28" s="31"/>
      <c r="AR28" s="32"/>
      <c r="BE28" s="196"/>
    </row>
    <row r="29" spans="2:57" s="3" customFormat="1" ht="14.45" customHeight="1">
      <c r="B29" s="36"/>
      <c r="D29" s="26" t="s">
        <v>39</v>
      </c>
      <c r="F29" s="26" t="s">
        <v>40</v>
      </c>
      <c r="L29" s="209">
        <v>0.21</v>
      </c>
      <c r="M29" s="208"/>
      <c r="N29" s="208"/>
      <c r="O29" s="208"/>
      <c r="P29" s="208"/>
      <c r="W29" s="207">
        <f>ROUND(AZ94,2)</f>
        <v>0</v>
      </c>
      <c r="X29" s="208"/>
      <c r="Y29" s="208"/>
      <c r="Z29" s="208"/>
      <c r="AA29" s="208"/>
      <c r="AB29" s="208"/>
      <c r="AC29" s="208"/>
      <c r="AD29" s="208"/>
      <c r="AE29" s="208"/>
      <c r="AK29" s="207">
        <f>ROUND(AV94,2)</f>
        <v>0</v>
      </c>
      <c r="AL29" s="208"/>
      <c r="AM29" s="208"/>
      <c r="AN29" s="208"/>
      <c r="AO29" s="208"/>
      <c r="AR29" s="36"/>
      <c r="BE29" s="197"/>
    </row>
    <row r="30" spans="2:57" s="3" customFormat="1" ht="14.45" customHeight="1">
      <c r="B30" s="36"/>
      <c r="F30" s="26" t="s">
        <v>41</v>
      </c>
      <c r="L30" s="209">
        <v>0.15</v>
      </c>
      <c r="M30" s="208"/>
      <c r="N30" s="208"/>
      <c r="O30" s="208"/>
      <c r="P30" s="208"/>
      <c r="W30" s="207">
        <f>ROUND(BA94,2)</f>
        <v>0</v>
      </c>
      <c r="X30" s="208"/>
      <c r="Y30" s="208"/>
      <c r="Z30" s="208"/>
      <c r="AA30" s="208"/>
      <c r="AB30" s="208"/>
      <c r="AC30" s="208"/>
      <c r="AD30" s="208"/>
      <c r="AE30" s="208"/>
      <c r="AK30" s="207">
        <f>ROUND(AW94,2)</f>
        <v>0</v>
      </c>
      <c r="AL30" s="208"/>
      <c r="AM30" s="208"/>
      <c r="AN30" s="208"/>
      <c r="AO30" s="208"/>
      <c r="AR30" s="36"/>
      <c r="BE30" s="197"/>
    </row>
    <row r="31" spans="2:57" s="3" customFormat="1" ht="14.45" customHeight="1" hidden="1">
      <c r="B31" s="36"/>
      <c r="F31" s="26" t="s">
        <v>42</v>
      </c>
      <c r="L31" s="209">
        <v>0.21</v>
      </c>
      <c r="M31" s="208"/>
      <c r="N31" s="208"/>
      <c r="O31" s="208"/>
      <c r="P31" s="208"/>
      <c r="W31" s="207">
        <f>ROUND(BB94,2)</f>
        <v>0</v>
      </c>
      <c r="X31" s="208"/>
      <c r="Y31" s="208"/>
      <c r="Z31" s="208"/>
      <c r="AA31" s="208"/>
      <c r="AB31" s="208"/>
      <c r="AC31" s="208"/>
      <c r="AD31" s="208"/>
      <c r="AE31" s="208"/>
      <c r="AK31" s="207">
        <v>0</v>
      </c>
      <c r="AL31" s="208"/>
      <c r="AM31" s="208"/>
      <c r="AN31" s="208"/>
      <c r="AO31" s="208"/>
      <c r="AR31" s="36"/>
      <c r="BE31" s="197"/>
    </row>
    <row r="32" spans="2:57" s="3" customFormat="1" ht="14.45" customHeight="1" hidden="1">
      <c r="B32" s="36"/>
      <c r="F32" s="26" t="s">
        <v>43</v>
      </c>
      <c r="L32" s="209">
        <v>0.15</v>
      </c>
      <c r="M32" s="208"/>
      <c r="N32" s="208"/>
      <c r="O32" s="208"/>
      <c r="P32" s="208"/>
      <c r="W32" s="207">
        <f>ROUND(BC94,2)</f>
        <v>0</v>
      </c>
      <c r="X32" s="208"/>
      <c r="Y32" s="208"/>
      <c r="Z32" s="208"/>
      <c r="AA32" s="208"/>
      <c r="AB32" s="208"/>
      <c r="AC32" s="208"/>
      <c r="AD32" s="208"/>
      <c r="AE32" s="208"/>
      <c r="AK32" s="207">
        <v>0</v>
      </c>
      <c r="AL32" s="208"/>
      <c r="AM32" s="208"/>
      <c r="AN32" s="208"/>
      <c r="AO32" s="208"/>
      <c r="AR32" s="36"/>
      <c r="BE32" s="197"/>
    </row>
    <row r="33" spans="2:57" s="3" customFormat="1" ht="14.45" customHeight="1" hidden="1">
      <c r="B33" s="36"/>
      <c r="F33" s="26" t="s">
        <v>44</v>
      </c>
      <c r="L33" s="209">
        <v>0</v>
      </c>
      <c r="M33" s="208"/>
      <c r="N33" s="208"/>
      <c r="O33" s="208"/>
      <c r="P33" s="208"/>
      <c r="W33" s="207">
        <f>ROUND(BD94,2)</f>
        <v>0</v>
      </c>
      <c r="X33" s="208"/>
      <c r="Y33" s="208"/>
      <c r="Z33" s="208"/>
      <c r="AA33" s="208"/>
      <c r="AB33" s="208"/>
      <c r="AC33" s="208"/>
      <c r="AD33" s="208"/>
      <c r="AE33" s="208"/>
      <c r="AK33" s="207">
        <v>0</v>
      </c>
      <c r="AL33" s="208"/>
      <c r="AM33" s="208"/>
      <c r="AN33" s="208"/>
      <c r="AO33" s="208"/>
      <c r="AR33" s="36"/>
      <c r="BE33" s="197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196"/>
    </row>
    <row r="35" spans="1:57" s="2" customFormat="1" ht="25.9" customHeight="1">
      <c r="A35" s="31"/>
      <c r="B35" s="32"/>
      <c r="C35" s="37"/>
      <c r="D35" s="38" t="s">
        <v>45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46</v>
      </c>
      <c r="U35" s="39"/>
      <c r="V35" s="39"/>
      <c r="W35" s="39"/>
      <c r="X35" s="210" t="s">
        <v>47</v>
      </c>
      <c r="Y35" s="211"/>
      <c r="Z35" s="211"/>
      <c r="AA35" s="211"/>
      <c r="AB35" s="211"/>
      <c r="AC35" s="39"/>
      <c r="AD35" s="39"/>
      <c r="AE35" s="39"/>
      <c r="AF35" s="39"/>
      <c r="AG35" s="39"/>
      <c r="AH35" s="39"/>
      <c r="AI35" s="39"/>
      <c r="AJ35" s="39"/>
      <c r="AK35" s="212">
        <f>SUM(AK26:AK33)</f>
        <v>0</v>
      </c>
      <c r="AL35" s="211"/>
      <c r="AM35" s="211"/>
      <c r="AN35" s="211"/>
      <c r="AO35" s="213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48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49</v>
      </c>
      <c r="AI49" s="43"/>
      <c r="AJ49" s="43"/>
      <c r="AK49" s="43"/>
      <c r="AL49" s="43"/>
      <c r="AM49" s="43"/>
      <c r="AN49" s="43"/>
      <c r="AO49" s="43"/>
      <c r="AR49" s="4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1:57" s="2" customFormat="1" ht="12.75">
      <c r="A60" s="31"/>
      <c r="B60" s="32"/>
      <c r="C60" s="31"/>
      <c r="D60" s="44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50</v>
      </c>
      <c r="AI60" s="34"/>
      <c r="AJ60" s="34"/>
      <c r="AK60" s="34"/>
      <c r="AL60" s="34"/>
      <c r="AM60" s="44" t="s">
        <v>51</v>
      </c>
      <c r="AN60" s="34"/>
      <c r="AO60" s="34"/>
      <c r="AP60" s="31"/>
      <c r="AQ60" s="31"/>
      <c r="AR60" s="32"/>
      <c r="BE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1:57" s="2" customFormat="1" ht="12.75">
      <c r="A64" s="31"/>
      <c r="B64" s="32"/>
      <c r="C64" s="31"/>
      <c r="D64" s="42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53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1:57" s="2" customFormat="1" ht="12.75">
      <c r="A75" s="31"/>
      <c r="B75" s="32"/>
      <c r="C75" s="31"/>
      <c r="D75" s="44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50</v>
      </c>
      <c r="AI75" s="34"/>
      <c r="AJ75" s="34"/>
      <c r="AK75" s="34"/>
      <c r="AL75" s="34"/>
      <c r="AM75" s="44" t="s">
        <v>51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54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MartinPargac-003</v>
      </c>
      <c r="AR84" s="50"/>
    </row>
    <row r="85" spans="2:44" s="5" customFormat="1" ht="36.95" customHeight="1">
      <c r="B85" s="51"/>
      <c r="C85" s="52" t="s">
        <v>16</v>
      </c>
      <c r="L85" s="214" t="str">
        <f>K6</f>
        <v>Sanace svahů Zouvalka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16" t="str">
        <f>IF(AN8="","",AN8)</f>
        <v>13. 10. 2022</v>
      </c>
      <c r="AN87" s="216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>Magistrát města Brna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30</v>
      </c>
      <c r="AJ89" s="31"/>
      <c r="AK89" s="31"/>
      <c r="AL89" s="31"/>
      <c r="AM89" s="217" t="str">
        <f>IF(E17="","",E17)</f>
        <v>Ing. Martin Pargač</v>
      </c>
      <c r="AN89" s="218"/>
      <c r="AO89" s="218"/>
      <c r="AP89" s="218"/>
      <c r="AQ89" s="31"/>
      <c r="AR89" s="32"/>
      <c r="AS89" s="219" t="s">
        <v>55</v>
      </c>
      <c r="AT89" s="220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28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33</v>
      </c>
      <c r="AJ90" s="31"/>
      <c r="AK90" s="31"/>
      <c r="AL90" s="31"/>
      <c r="AM90" s="217" t="str">
        <f>IF(E20="","",E20)</f>
        <v xml:space="preserve"> </v>
      </c>
      <c r="AN90" s="218"/>
      <c r="AO90" s="218"/>
      <c r="AP90" s="218"/>
      <c r="AQ90" s="31"/>
      <c r="AR90" s="32"/>
      <c r="AS90" s="221"/>
      <c r="AT90" s="222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1"/>
      <c r="AT91" s="222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23" t="s">
        <v>56</v>
      </c>
      <c r="D92" s="224"/>
      <c r="E92" s="224"/>
      <c r="F92" s="224"/>
      <c r="G92" s="224"/>
      <c r="H92" s="59"/>
      <c r="I92" s="225" t="s">
        <v>57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6" t="s">
        <v>58</v>
      </c>
      <c r="AH92" s="224"/>
      <c r="AI92" s="224"/>
      <c r="AJ92" s="224"/>
      <c r="AK92" s="224"/>
      <c r="AL92" s="224"/>
      <c r="AM92" s="224"/>
      <c r="AN92" s="225" t="s">
        <v>59</v>
      </c>
      <c r="AO92" s="224"/>
      <c r="AP92" s="227"/>
      <c r="AQ92" s="60" t="s">
        <v>60</v>
      </c>
      <c r="AR92" s="32"/>
      <c r="AS92" s="61" t="s">
        <v>61</v>
      </c>
      <c r="AT92" s="62" t="s">
        <v>62</v>
      </c>
      <c r="AU92" s="62" t="s">
        <v>63</v>
      </c>
      <c r="AV92" s="62" t="s">
        <v>64</v>
      </c>
      <c r="AW92" s="62" t="s">
        <v>65</v>
      </c>
      <c r="AX92" s="62" t="s">
        <v>66</v>
      </c>
      <c r="AY92" s="62" t="s">
        <v>67</v>
      </c>
      <c r="AZ92" s="62" t="s">
        <v>68</v>
      </c>
      <c r="BA92" s="62" t="s">
        <v>69</v>
      </c>
      <c r="BB92" s="62" t="s">
        <v>70</v>
      </c>
      <c r="BC92" s="62" t="s">
        <v>71</v>
      </c>
      <c r="BD92" s="63" t="s">
        <v>72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73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35">
        <f>ROUND(AG95,2)</f>
        <v>0</v>
      </c>
      <c r="AH94" s="235"/>
      <c r="AI94" s="235"/>
      <c r="AJ94" s="235"/>
      <c r="AK94" s="235"/>
      <c r="AL94" s="235"/>
      <c r="AM94" s="235"/>
      <c r="AN94" s="236">
        <f>SUM(AG94,AT94)</f>
        <v>0</v>
      </c>
      <c r="AO94" s="236"/>
      <c r="AP94" s="236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74</v>
      </c>
      <c r="BT94" s="76" t="s">
        <v>75</v>
      </c>
      <c r="BU94" s="77" t="s">
        <v>76</v>
      </c>
      <c r="BV94" s="76" t="s">
        <v>77</v>
      </c>
      <c r="BW94" s="76" t="s">
        <v>4</v>
      </c>
      <c r="BX94" s="76" t="s">
        <v>78</v>
      </c>
      <c r="CL94" s="76" t="s">
        <v>1</v>
      </c>
    </row>
    <row r="95" spans="2:91" s="7" customFormat="1" ht="16.5" customHeight="1">
      <c r="B95" s="78"/>
      <c r="C95" s="79"/>
      <c r="D95" s="231" t="s">
        <v>79</v>
      </c>
      <c r="E95" s="231"/>
      <c r="F95" s="231"/>
      <c r="G95" s="231"/>
      <c r="H95" s="231"/>
      <c r="I95" s="80"/>
      <c r="J95" s="231" t="s">
        <v>80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0">
        <f>ROUND(SUM(AG96:AG97),2)</f>
        <v>0</v>
      </c>
      <c r="AH95" s="229"/>
      <c r="AI95" s="229"/>
      <c r="AJ95" s="229"/>
      <c r="AK95" s="229"/>
      <c r="AL95" s="229"/>
      <c r="AM95" s="229"/>
      <c r="AN95" s="228">
        <f>SUM(AG95,AT95)</f>
        <v>0</v>
      </c>
      <c r="AO95" s="229"/>
      <c r="AP95" s="229"/>
      <c r="AQ95" s="81" t="s">
        <v>81</v>
      </c>
      <c r="AR95" s="78"/>
      <c r="AS95" s="82">
        <f>ROUND(SUM(AS96:AS97),2)</f>
        <v>0</v>
      </c>
      <c r="AT95" s="83">
        <f>ROUND(SUM(AV95:AW95),2)</f>
        <v>0</v>
      </c>
      <c r="AU95" s="84">
        <f>ROUND(SUM(AU96:AU97),5)</f>
        <v>0</v>
      </c>
      <c r="AV95" s="83">
        <f>ROUND(AZ95*L29,2)</f>
        <v>0</v>
      </c>
      <c r="AW95" s="83">
        <f>ROUND(BA95*L30,2)</f>
        <v>0</v>
      </c>
      <c r="AX95" s="83">
        <f>ROUND(BB95*L29,2)</f>
        <v>0</v>
      </c>
      <c r="AY95" s="83">
        <f>ROUND(BC95*L30,2)</f>
        <v>0</v>
      </c>
      <c r="AZ95" s="83">
        <f>ROUND(SUM(AZ96:AZ97),2)</f>
        <v>0</v>
      </c>
      <c r="BA95" s="83">
        <f>ROUND(SUM(BA96:BA97),2)</f>
        <v>0</v>
      </c>
      <c r="BB95" s="83">
        <f>ROUND(SUM(BB96:BB97),2)</f>
        <v>0</v>
      </c>
      <c r="BC95" s="83">
        <f>ROUND(SUM(BC96:BC97),2)</f>
        <v>0</v>
      </c>
      <c r="BD95" s="85">
        <f>ROUND(SUM(BD96:BD97),2)</f>
        <v>0</v>
      </c>
      <c r="BS95" s="86" t="s">
        <v>74</v>
      </c>
      <c r="BT95" s="86" t="s">
        <v>82</v>
      </c>
      <c r="BU95" s="86" t="s">
        <v>76</v>
      </c>
      <c r="BV95" s="86" t="s">
        <v>77</v>
      </c>
      <c r="BW95" s="86" t="s">
        <v>83</v>
      </c>
      <c r="BX95" s="86" t="s">
        <v>4</v>
      </c>
      <c r="CL95" s="86" t="s">
        <v>1</v>
      </c>
      <c r="CM95" s="86" t="s">
        <v>84</v>
      </c>
    </row>
    <row r="96" spans="1:90" s="4" customFormat="1" ht="16.5" customHeight="1">
      <c r="A96" s="87" t="s">
        <v>85</v>
      </c>
      <c r="B96" s="50"/>
      <c r="C96" s="10"/>
      <c r="D96" s="10"/>
      <c r="E96" s="234" t="s">
        <v>86</v>
      </c>
      <c r="F96" s="234"/>
      <c r="G96" s="234"/>
      <c r="H96" s="234"/>
      <c r="I96" s="234"/>
      <c r="J96" s="10"/>
      <c r="K96" s="234" t="s">
        <v>87</v>
      </c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2">
        <f>'001 - Stavební část'!J32</f>
        <v>0</v>
      </c>
      <c r="AH96" s="233"/>
      <c r="AI96" s="233"/>
      <c r="AJ96" s="233"/>
      <c r="AK96" s="233"/>
      <c r="AL96" s="233"/>
      <c r="AM96" s="233"/>
      <c r="AN96" s="232">
        <f>SUM(AG96,AT96)</f>
        <v>0</v>
      </c>
      <c r="AO96" s="233"/>
      <c r="AP96" s="233"/>
      <c r="AQ96" s="88" t="s">
        <v>88</v>
      </c>
      <c r="AR96" s="50"/>
      <c r="AS96" s="89">
        <v>0</v>
      </c>
      <c r="AT96" s="90">
        <f>ROUND(SUM(AV96:AW96),2)</f>
        <v>0</v>
      </c>
      <c r="AU96" s="91">
        <f>'001 - Stavební část'!P123</f>
        <v>0</v>
      </c>
      <c r="AV96" s="90">
        <f>'001 - Stavební část'!J35</f>
        <v>0</v>
      </c>
      <c r="AW96" s="90">
        <f>'001 - Stavební část'!J36</f>
        <v>0</v>
      </c>
      <c r="AX96" s="90">
        <f>'001 - Stavební část'!J37</f>
        <v>0</v>
      </c>
      <c r="AY96" s="90">
        <f>'001 - Stavební část'!J38</f>
        <v>0</v>
      </c>
      <c r="AZ96" s="90">
        <f>'001 - Stavební část'!F35</f>
        <v>0</v>
      </c>
      <c r="BA96" s="90">
        <f>'001 - Stavební část'!F36</f>
        <v>0</v>
      </c>
      <c r="BB96" s="90">
        <f>'001 - Stavební část'!F37</f>
        <v>0</v>
      </c>
      <c r="BC96" s="90">
        <f>'001 - Stavební část'!F38</f>
        <v>0</v>
      </c>
      <c r="BD96" s="92">
        <f>'001 - Stavební část'!F39</f>
        <v>0</v>
      </c>
      <c r="BT96" s="24" t="s">
        <v>84</v>
      </c>
      <c r="BV96" s="24" t="s">
        <v>77</v>
      </c>
      <c r="BW96" s="24" t="s">
        <v>89</v>
      </c>
      <c r="BX96" s="24" t="s">
        <v>83</v>
      </c>
      <c r="CL96" s="24" t="s">
        <v>1</v>
      </c>
    </row>
    <row r="97" spans="1:90" s="4" customFormat="1" ht="16.5" customHeight="1">
      <c r="A97" s="87" t="s">
        <v>85</v>
      </c>
      <c r="B97" s="50"/>
      <c r="C97" s="10"/>
      <c r="D97" s="10"/>
      <c r="E97" s="234" t="s">
        <v>90</v>
      </c>
      <c r="F97" s="234"/>
      <c r="G97" s="234"/>
      <c r="H97" s="234"/>
      <c r="I97" s="234"/>
      <c r="J97" s="10"/>
      <c r="K97" s="234" t="s">
        <v>91</v>
      </c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2">
        <f>'002 - Ostatní a vedlejší ...'!J32</f>
        <v>0</v>
      </c>
      <c r="AH97" s="233"/>
      <c r="AI97" s="233"/>
      <c r="AJ97" s="233"/>
      <c r="AK97" s="233"/>
      <c r="AL97" s="233"/>
      <c r="AM97" s="233"/>
      <c r="AN97" s="232">
        <f>SUM(AG97,AT97)</f>
        <v>0</v>
      </c>
      <c r="AO97" s="233"/>
      <c r="AP97" s="233"/>
      <c r="AQ97" s="88" t="s">
        <v>88</v>
      </c>
      <c r="AR97" s="50"/>
      <c r="AS97" s="93">
        <v>0</v>
      </c>
      <c r="AT97" s="94">
        <f>ROUND(SUM(AV97:AW97),2)</f>
        <v>0</v>
      </c>
      <c r="AU97" s="95">
        <f>'002 - Ostatní a vedlejší ...'!P134</f>
        <v>0</v>
      </c>
      <c r="AV97" s="94">
        <f>'002 - Ostatní a vedlejší ...'!J35</f>
        <v>0</v>
      </c>
      <c r="AW97" s="94">
        <f>'002 - Ostatní a vedlejší ...'!J36</f>
        <v>0</v>
      </c>
      <c r="AX97" s="94">
        <f>'002 - Ostatní a vedlejší ...'!J37</f>
        <v>0</v>
      </c>
      <c r="AY97" s="94">
        <f>'002 - Ostatní a vedlejší ...'!J38</f>
        <v>0</v>
      </c>
      <c r="AZ97" s="94">
        <f>'002 - Ostatní a vedlejší ...'!F35</f>
        <v>0</v>
      </c>
      <c r="BA97" s="94">
        <f>'002 - Ostatní a vedlejší ...'!F36</f>
        <v>0</v>
      </c>
      <c r="BB97" s="94">
        <f>'002 - Ostatní a vedlejší ...'!F37</f>
        <v>0</v>
      </c>
      <c r="BC97" s="94">
        <f>'002 - Ostatní a vedlejší ...'!F38</f>
        <v>0</v>
      </c>
      <c r="BD97" s="96">
        <f>'002 - Ostatní a vedlejší ...'!F39</f>
        <v>0</v>
      </c>
      <c r="BT97" s="24" t="s">
        <v>84</v>
      </c>
      <c r="BV97" s="24" t="s">
        <v>77</v>
      </c>
      <c r="BW97" s="24" t="s">
        <v>92</v>
      </c>
      <c r="BX97" s="24" t="s">
        <v>83</v>
      </c>
      <c r="CL97" s="24" t="s">
        <v>1</v>
      </c>
    </row>
    <row r="98" spans="1:57" s="2" customFormat="1" ht="30" customHeight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s="2" customFormat="1" ht="6.95" customHeight="1">
      <c r="A99" s="31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32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</sheetData>
  <mergeCells count="50">
    <mergeCell ref="AR2:BE2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6" location="'001 - Stavební část'!C2" display="/"/>
    <hyperlink ref="A97" location="'002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9"/>
  <sheetViews>
    <sheetView showGridLines="0" tabSelected="1" workbookViewId="0" topLeftCell="A145">
      <selection activeCell="H153" sqref="H15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7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89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s="1" customFormat="1" ht="24.95" customHeight="1">
      <c r="B4" s="19"/>
      <c r="D4" s="20" t="s">
        <v>93</v>
      </c>
      <c r="L4" s="19"/>
      <c r="M4" s="9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238" t="str">
        <f>'Rekapitulace stavby'!K6</f>
        <v>Sanace svahů Zouvalka</v>
      </c>
      <c r="F7" s="239"/>
      <c r="G7" s="239"/>
      <c r="H7" s="239"/>
      <c r="L7" s="19"/>
    </row>
    <row r="8" spans="2:12" s="1" customFormat="1" ht="12" customHeight="1">
      <c r="B8" s="19"/>
      <c r="D8" s="26" t="s">
        <v>94</v>
      </c>
      <c r="L8" s="19"/>
    </row>
    <row r="9" spans="1:31" s="2" customFormat="1" ht="16.5" customHeight="1">
      <c r="A9" s="31"/>
      <c r="B9" s="32"/>
      <c r="C9" s="31"/>
      <c r="D9" s="31"/>
      <c r="E9" s="238" t="s">
        <v>95</v>
      </c>
      <c r="F9" s="240"/>
      <c r="G9" s="240"/>
      <c r="H9" s="240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2"/>
      <c r="C10" s="31"/>
      <c r="D10" s="26" t="s">
        <v>96</v>
      </c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2"/>
      <c r="C11" s="31"/>
      <c r="D11" s="31"/>
      <c r="E11" s="214" t="s">
        <v>97</v>
      </c>
      <c r="F11" s="240"/>
      <c r="G11" s="240"/>
      <c r="H11" s="240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2"/>
      <c r="C13" s="31"/>
      <c r="D13" s="26" t="s">
        <v>18</v>
      </c>
      <c r="E13" s="31"/>
      <c r="F13" s="24" t="s">
        <v>1</v>
      </c>
      <c r="G13" s="31"/>
      <c r="H13" s="31"/>
      <c r="I13" s="26" t="s">
        <v>19</v>
      </c>
      <c r="J13" s="24" t="s">
        <v>1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20</v>
      </c>
      <c r="E14" s="31"/>
      <c r="F14" s="24" t="s">
        <v>21</v>
      </c>
      <c r="G14" s="31"/>
      <c r="H14" s="31"/>
      <c r="I14" s="26" t="s">
        <v>22</v>
      </c>
      <c r="J14" s="54" t="str">
        <f>'Rekapitulace stavby'!AN8</f>
        <v>13. 10. 2022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2"/>
      <c r="C16" s="31"/>
      <c r="D16" s="26" t="s">
        <v>24</v>
      </c>
      <c r="E16" s="31"/>
      <c r="F16" s="31"/>
      <c r="G16" s="31"/>
      <c r="H16" s="31"/>
      <c r="I16" s="26" t="s">
        <v>25</v>
      </c>
      <c r="J16" s="24" t="s">
        <v>1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2"/>
      <c r="C17" s="31"/>
      <c r="D17" s="31"/>
      <c r="E17" s="24" t="s">
        <v>26</v>
      </c>
      <c r="F17" s="31"/>
      <c r="G17" s="31"/>
      <c r="H17" s="31"/>
      <c r="I17" s="26" t="s">
        <v>27</v>
      </c>
      <c r="J17" s="24" t="s">
        <v>1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2"/>
      <c r="C19" s="31"/>
      <c r="D19" s="26" t="s">
        <v>28</v>
      </c>
      <c r="E19" s="31"/>
      <c r="F19" s="31"/>
      <c r="G19" s="31"/>
      <c r="H19" s="31"/>
      <c r="I19" s="26" t="s">
        <v>25</v>
      </c>
      <c r="J19" s="27" t="str">
        <f>'Rekapitulace stavby'!AN13</f>
        <v>Vyplň údaj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2"/>
      <c r="C20" s="31"/>
      <c r="D20" s="31"/>
      <c r="E20" s="241" t="str">
        <f>'Rekapitulace stavby'!E14</f>
        <v>Vyplň údaj</v>
      </c>
      <c r="F20" s="198"/>
      <c r="G20" s="198"/>
      <c r="H20" s="198"/>
      <c r="I20" s="26" t="s">
        <v>27</v>
      </c>
      <c r="J20" s="27" t="str">
        <f>'Rekapitulace stavby'!AN14</f>
        <v>Vyplň údaj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2"/>
      <c r="C22" s="31"/>
      <c r="D22" s="26" t="s">
        <v>30</v>
      </c>
      <c r="E22" s="31"/>
      <c r="F22" s="31"/>
      <c r="G22" s="31"/>
      <c r="H22" s="31"/>
      <c r="I22" s="26" t="s">
        <v>25</v>
      </c>
      <c r="J22" s="24" t="s">
        <v>1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2"/>
      <c r="C23" s="31"/>
      <c r="D23" s="31"/>
      <c r="E23" s="24" t="s">
        <v>31</v>
      </c>
      <c r="F23" s="31"/>
      <c r="G23" s="31"/>
      <c r="H23" s="31"/>
      <c r="I23" s="26" t="s">
        <v>27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2"/>
      <c r="C25" s="31"/>
      <c r="D25" s="26" t="s">
        <v>33</v>
      </c>
      <c r="E25" s="31"/>
      <c r="F25" s="31"/>
      <c r="G25" s="31"/>
      <c r="H25" s="31"/>
      <c r="I25" s="26" t="s">
        <v>25</v>
      </c>
      <c r="J25" s="24" t="str">
        <f>IF('Rekapitulace stavby'!AN19="","",'Rekapitulace stavby'!AN19)</f>
        <v/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2"/>
      <c r="C26" s="31"/>
      <c r="D26" s="31"/>
      <c r="E26" s="24" t="str">
        <f>IF('Rekapitulace stavby'!E20="","",'Rekapitulace stavby'!E20)</f>
        <v xml:space="preserve"> </v>
      </c>
      <c r="F26" s="31"/>
      <c r="G26" s="31"/>
      <c r="H26" s="31"/>
      <c r="I26" s="26" t="s">
        <v>27</v>
      </c>
      <c r="J26" s="24" t="str">
        <f>IF('Rekapitulace stavby'!AN20="","",'Rekapitulace stavby'!AN20)</f>
        <v/>
      </c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2"/>
      <c r="C28" s="31"/>
      <c r="D28" s="26" t="s">
        <v>34</v>
      </c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98"/>
      <c r="B29" s="99"/>
      <c r="C29" s="98"/>
      <c r="D29" s="98"/>
      <c r="E29" s="203" t="s">
        <v>1</v>
      </c>
      <c r="F29" s="203"/>
      <c r="G29" s="203"/>
      <c r="H29" s="203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35</v>
      </c>
      <c r="E32" s="31"/>
      <c r="F32" s="31"/>
      <c r="G32" s="31"/>
      <c r="H32" s="31"/>
      <c r="I32" s="31"/>
      <c r="J32" s="70">
        <f>ROUND(J123,2)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37</v>
      </c>
      <c r="G34" s="31"/>
      <c r="H34" s="31"/>
      <c r="I34" s="35" t="s">
        <v>36</v>
      </c>
      <c r="J34" s="35" t="s">
        <v>38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39</v>
      </c>
      <c r="E35" s="26" t="s">
        <v>40</v>
      </c>
      <c r="F35" s="103">
        <f>ROUND((SUM(BE123:BE198)),2)</f>
        <v>0</v>
      </c>
      <c r="G35" s="31"/>
      <c r="H35" s="31"/>
      <c r="I35" s="104">
        <v>0.21</v>
      </c>
      <c r="J35" s="103">
        <f>ROUND(((SUM(BE123:BE198))*I35),2)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26" t="s">
        <v>41</v>
      </c>
      <c r="F36" s="103">
        <f>ROUND((SUM(BF123:BF198)),2)</f>
        <v>0</v>
      </c>
      <c r="G36" s="31"/>
      <c r="H36" s="31"/>
      <c r="I36" s="104">
        <v>0.15</v>
      </c>
      <c r="J36" s="103">
        <f>ROUND(((SUM(BF123:BF198))*I36),2)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3">
        <f>ROUND((SUM(BG123:BG198)),2)</f>
        <v>0</v>
      </c>
      <c r="G37" s="31"/>
      <c r="H37" s="31"/>
      <c r="I37" s="104">
        <v>0.21</v>
      </c>
      <c r="J37" s="103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2"/>
      <c r="C38" s="31"/>
      <c r="D38" s="31"/>
      <c r="E38" s="26" t="s">
        <v>43</v>
      </c>
      <c r="F38" s="103">
        <f>ROUND((SUM(BH123:BH198)),2)</f>
        <v>0</v>
      </c>
      <c r="G38" s="31"/>
      <c r="H38" s="31"/>
      <c r="I38" s="104">
        <v>0.15</v>
      </c>
      <c r="J38" s="103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2"/>
      <c r="C39" s="31"/>
      <c r="D39" s="31"/>
      <c r="E39" s="26" t="s">
        <v>44</v>
      </c>
      <c r="F39" s="103">
        <f>ROUND((SUM(BI123:BI198)),2)</f>
        <v>0</v>
      </c>
      <c r="G39" s="31"/>
      <c r="H39" s="31"/>
      <c r="I39" s="104">
        <v>0</v>
      </c>
      <c r="J39" s="103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5"/>
      <c r="D41" s="106" t="s">
        <v>45</v>
      </c>
      <c r="E41" s="59"/>
      <c r="F41" s="59"/>
      <c r="G41" s="107" t="s">
        <v>46</v>
      </c>
      <c r="H41" s="108" t="s">
        <v>47</v>
      </c>
      <c r="I41" s="59"/>
      <c r="J41" s="109">
        <f>SUM(J32:J39)</f>
        <v>0</v>
      </c>
      <c r="K41" s="110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48</v>
      </c>
      <c r="E50" s="43"/>
      <c r="F50" s="43"/>
      <c r="G50" s="42" t="s">
        <v>49</v>
      </c>
      <c r="H50" s="43"/>
      <c r="I50" s="43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50</v>
      </c>
      <c r="E61" s="34"/>
      <c r="F61" s="111" t="s">
        <v>51</v>
      </c>
      <c r="G61" s="44" t="s">
        <v>50</v>
      </c>
      <c r="H61" s="34"/>
      <c r="I61" s="34"/>
      <c r="J61" s="112" t="s">
        <v>51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52</v>
      </c>
      <c r="E65" s="45"/>
      <c r="F65" s="45"/>
      <c r="G65" s="42" t="s">
        <v>53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50</v>
      </c>
      <c r="E76" s="34"/>
      <c r="F76" s="111" t="s">
        <v>51</v>
      </c>
      <c r="G76" s="44" t="s">
        <v>50</v>
      </c>
      <c r="H76" s="34"/>
      <c r="I76" s="34"/>
      <c r="J76" s="112" t="s">
        <v>51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38" t="str">
        <f>E7</f>
        <v>Sanace svahů Zouvalka</v>
      </c>
      <c r="F85" s="239"/>
      <c r="G85" s="239"/>
      <c r="H85" s="239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9"/>
      <c r="C86" s="26" t="s">
        <v>94</v>
      </c>
      <c r="L86" s="19"/>
    </row>
    <row r="87" spans="1:31" s="2" customFormat="1" ht="16.5" customHeight="1">
      <c r="A87" s="31"/>
      <c r="B87" s="32"/>
      <c r="C87" s="31"/>
      <c r="D87" s="31"/>
      <c r="E87" s="238" t="s">
        <v>95</v>
      </c>
      <c r="F87" s="240"/>
      <c r="G87" s="240"/>
      <c r="H87" s="240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96</v>
      </c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1"/>
      <c r="D89" s="31"/>
      <c r="E89" s="214" t="str">
        <f>E11</f>
        <v>001 - Stavební část</v>
      </c>
      <c r="F89" s="240"/>
      <c r="G89" s="240"/>
      <c r="H89" s="240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1"/>
      <c r="E91" s="31"/>
      <c r="F91" s="24" t="str">
        <f>F14</f>
        <v xml:space="preserve"> </v>
      </c>
      <c r="G91" s="31"/>
      <c r="H91" s="31"/>
      <c r="I91" s="26" t="s">
        <v>22</v>
      </c>
      <c r="J91" s="54" t="str">
        <f>IF(J14="","",J14)</f>
        <v>13. 10. 2022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1"/>
      <c r="E93" s="31"/>
      <c r="F93" s="24" t="str">
        <f>E17</f>
        <v>Magistrát města Brna</v>
      </c>
      <c r="G93" s="31"/>
      <c r="H93" s="31"/>
      <c r="I93" s="26" t="s">
        <v>30</v>
      </c>
      <c r="J93" s="29" t="str">
        <f>E23</f>
        <v>Ing. Martin Pargač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28</v>
      </c>
      <c r="D94" s="31"/>
      <c r="E94" s="31"/>
      <c r="F94" s="24" t="str">
        <f>IF(E20="","",E20)</f>
        <v>Vyplň údaj</v>
      </c>
      <c r="G94" s="31"/>
      <c r="H94" s="31"/>
      <c r="I94" s="26" t="s">
        <v>33</v>
      </c>
      <c r="J94" s="29" t="str">
        <f>E26</f>
        <v xml:space="preserve"> 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13" t="s">
        <v>99</v>
      </c>
      <c r="D96" s="105"/>
      <c r="E96" s="105"/>
      <c r="F96" s="105"/>
      <c r="G96" s="105"/>
      <c r="H96" s="105"/>
      <c r="I96" s="105"/>
      <c r="J96" s="114" t="s">
        <v>100</v>
      </c>
      <c r="K96" s="105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15" t="s">
        <v>101</v>
      </c>
      <c r="D98" s="31"/>
      <c r="E98" s="31"/>
      <c r="F98" s="31"/>
      <c r="G98" s="31"/>
      <c r="H98" s="31"/>
      <c r="I98" s="31"/>
      <c r="J98" s="70">
        <f>J123</f>
        <v>0</v>
      </c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6" t="s">
        <v>102</v>
      </c>
    </row>
    <row r="99" spans="2:12" s="9" customFormat="1" ht="24.95" customHeight="1">
      <c r="B99" s="116"/>
      <c r="D99" s="117" t="s">
        <v>103</v>
      </c>
      <c r="E99" s="118"/>
      <c r="F99" s="118"/>
      <c r="G99" s="118"/>
      <c r="H99" s="118"/>
      <c r="I99" s="118"/>
      <c r="J99" s="119">
        <f>J124</f>
        <v>0</v>
      </c>
      <c r="L99" s="116"/>
    </row>
    <row r="100" spans="2:12" s="10" customFormat="1" ht="19.9" customHeight="1">
      <c r="B100" s="120"/>
      <c r="D100" s="121" t="s">
        <v>104</v>
      </c>
      <c r="E100" s="122"/>
      <c r="F100" s="122"/>
      <c r="G100" s="122"/>
      <c r="H100" s="122"/>
      <c r="I100" s="122"/>
      <c r="J100" s="123">
        <f>J125</f>
        <v>0</v>
      </c>
      <c r="L100" s="120"/>
    </row>
    <row r="101" spans="2:12" s="10" customFormat="1" ht="19.9" customHeight="1">
      <c r="B101" s="120"/>
      <c r="D101" s="121" t="s">
        <v>105</v>
      </c>
      <c r="E101" s="122"/>
      <c r="F101" s="122"/>
      <c r="G101" s="122"/>
      <c r="H101" s="122"/>
      <c r="I101" s="122"/>
      <c r="J101" s="123">
        <f>J194</f>
        <v>0</v>
      </c>
      <c r="L101" s="120"/>
    </row>
    <row r="102" spans="1:31" s="2" customFormat="1" ht="21.7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106</v>
      </c>
      <c r="D108" s="31"/>
      <c r="E108" s="31"/>
      <c r="F108" s="31"/>
      <c r="G108" s="31"/>
      <c r="H108" s="31"/>
      <c r="I108" s="31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38" t="str">
        <f>E7</f>
        <v>Sanace svahů Zouvalka</v>
      </c>
      <c r="F111" s="239"/>
      <c r="G111" s="239"/>
      <c r="H111" s="239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2:12" s="1" customFormat="1" ht="12" customHeight="1">
      <c r="B112" s="19"/>
      <c r="C112" s="26" t="s">
        <v>94</v>
      </c>
      <c r="L112" s="19"/>
    </row>
    <row r="113" spans="1:31" s="2" customFormat="1" ht="16.5" customHeight="1">
      <c r="A113" s="31"/>
      <c r="B113" s="32"/>
      <c r="C113" s="31"/>
      <c r="D113" s="31"/>
      <c r="E113" s="238" t="s">
        <v>95</v>
      </c>
      <c r="F113" s="240"/>
      <c r="G113" s="240"/>
      <c r="H113" s="240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96</v>
      </c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1"/>
      <c r="D115" s="31"/>
      <c r="E115" s="214" t="str">
        <f>E11</f>
        <v>001 - Stavební část</v>
      </c>
      <c r="F115" s="240"/>
      <c r="G115" s="240"/>
      <c r="H115" s="240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1"/>
      <c r="E117" s="31"/>
      <c r="F117" s="24" t="str">
        <f>F14</f>
        <v xml:space="preserve"> </v>
      </c>
      <c r="G117" s="31"/>
      <c r="H117" s="31"/>
      <c r="I117" s="26" t="s">
        <v>22</v>
      </c>
      <c r="J117" s="54" t="str">
        <f>IF(J14="","",J14)</f>
        <v>13. 10. 2022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24</v>
      </c>
      <c r="D119" s="31"/>
      <c r="E119" s="31"/>
      <c r="F119" s="24" t="str">
        <f>E17</f>
        <v>Magistrát města Brna</v>
      </c>
      <c r="G119" s="31"/>
      <c r="H119" s="31"/>
      <c r="I119" s="26" t="s">
        <v>30</v>
      </c>
      <c r="J119" s="29" t="str">
        <f>E23</f>
        <v>Ing. Martin Pargač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28</v>
      </c>
      <c r="D120" s="31"/>
      <c r="E120" s="31"/>
      <c r="F120" s="24" t="str">
        <f>IF(E20="","",E20)</f>
        <v>Vyplň údaj</v>
      </c>
      <c r="G120" s="31"/>
      <c r="H120" s="31"/>
      <c r="I120" s="26" t="s">
        <v>33</v>
      </c>
      <c r="J120" s="29" t="str">
        <f>E26</f>
        <v xml:space="preserve"> 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1" customFormat="1" ht="29.25" customHeight="1">
      <c r="A122" s="124"/>
      <c r="B122" s="125"/>
      <c r="C122" s="126" t="s">
        <v>107</v>
      </c>
      <c r="D122" s="127" t="s">
        <v>60</v>
      </c>
      <c r="E122" s="127" t="s">
        <v>56</v>
      </c>
      <c r="F122" s="127" t="s">
        <v>57</v>
      </c>
      <c r="G122" s="127" t="s">
        <v>108</v>
      </c>
      <c r="H122" s="127" t="s">
        <v>109</v>
      </c>
      <c r="I122" s="127" t="s">
        <v>110</v>
      </c>
      <c r="J122" s="127" t="s">
        <v>100</v>
      </c>
      <c r="K122" s="128" t="s">
        <v>111</v>
      </c>
      <c r="L122" s="129"/>
      <c r="M122" s="61" t="s">
        <v>1</v>
      </c>
      <c r="N122" s="62" t="s">
        <v>39</v>
      </c>
      <c r="O122" s="62" t="s">
        <v>112</v>
      </c>
      <c r="P122" s="62" t="s">
        <v>113</v>
      </c>
      <c r="Q122" s="62" t="s">
        <v>114</v>
      </c>
      <c r="R122" s="62" t="s">
        <v>115</v>
      </c>
      <c r="S122" s="62" t="s">
        <v>116</v>
      </c>
      <c r="T122" s="63" t="s">
        <v>117</v>
      </c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</row>
    <row r="123" spans="1:63" s="2" customFormat="1" ht="22.9" customHeight="1">
      <c r="A123" s="31"/>
      <c r="B123" s="32"/>
      <c r="C123" s="68" t="s">
        <v>118</v>
      </c>
      <c r="D123" s="31"/>
      <c r="E123" s="31"/>
      <c r="F123" s="31"/>
      <c r="G123" s="31"/>
      <c r="H123" s="31"/>
      <c r="I123" s="31"/>
      <c r="J123" s="130">
        <f>BK123</f>
        <v>0</v>
      </c>
      <c r="K123" s="31"/>
      <c r="L123" s="32"/>
      <c r="M123" s="64"/>
      <c r="N123" s="55"/>
      <c r="O123" s="65"/>
      <c r="P123" s="131">
        <f>P124</f>
        <v>0</v>
      </c>
      <c r="Q123" s="65"/>
      <c r="R123" s="131">
        <f>R124</f>
        <v>6.09102</v>
      </c>
      <c r="S123" s="65"/>
      <c r="T123" s="132">
        <f>T124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74</v>
      </c>
      <c r="AU123" s="16" t="s">
        <v>102</v>
      </c>
      <c r="BK123" s="133">
        <f>BK124</f>
        <v>0</v>
      </c>
    </row>
    <row r="124" spans="2:63" s="12" customFormat="1" ht="25.9" customHeight="1">
      <c r="B124" s="134"/>
      <c r="D124" s="135" t="s">
        <v>74</v>
      </c>
      <c r="E124" s="136" t="s">
        <v>119</v>
      </c>
      <c r="F124" s="136" t="s">
        <v>120</v>
      </c>
      <c r="I124" s="137"/>
      <c r="J124" s="138">
        <f>BK124</f>
        <v>0</v>
      </c>
      <c r="L124" s="134"/>
      <c r="M124" s="139"/>
      <c r="N124" s="140"/>
      <c r="O124" s="140"/>
      <c r="P124" s="141">
        <f>P125+P194</f>
        <v>0</v>
      </c>
      <c r="Q124" s="140"/>
      <c r="R124" s="141">
        <f>R125+R194</f>
        <v>6.09102</v>
      </c>
      <c r="S124" s="140"/>
      <c r="T124" s="142">
        <f>T125+T194</f>
        <v>0</v>
      </c>
      <c r="AR124" s="135" t="s">
        <v>82</v>
      </c>
      <c r="AT124" s="143" t="s">
        <v>74</v>
      </c>
      <c r="AU124" s="143" t="s">
        <v>75</v>
      </c>
      <c r="AY124" s="135" t="s">
        <v>121</v>
      </c>
      <c r="BK124" s="144">
        <f>BK125+BK194</f>
        <v>0</v>
      </c>
    </row>
    <row r="125" spans="2:63" s="12" customFormat="1" ht="22.9" customHeight="1">
      <c r="B125" s="134"/>
      <c r="D125" s="135" t="s">
        <v>74</v>
      </c>
      <c r="E125" s="145" t="s">
        <v>82</v>
      </c>
      <c r="F125" s="145" t="s">
        <v>122</v>
      </c>
      <c r="I125" s="137"/>
      <c r="J125" s="146">
        <f>BK125</f>
        <v>0</v>
      </c>
      <c r="L125" s="134"/>
      <c r="M125" s="139"/>
      <c r="N125" s="140"/>
      <c r="O125" s="140"/>
      <c r="P125" s="141">
        <f>SUM(P126:P193)</f>
        <v>0</v>
      </c>
      <c r="Q125" s="140"/>
      <c r="R125" s="141">
        <f>SUM(R126:R193)</f>
        <v>6.09102</v>
      </c>
      <c r="S125" s="140"/>
      <c r="T125" s="142">
        <f>SUM(T126:T193)</f>
        <v>0</v>
      </c>
      <c r="AR125" s="135" t="s">
        <v>82</v>
      </c>
      <c r="AT125" s="143" t="s">
        <v>74</v>
      </c>
      <c r="AU125" s="143" t="s">
        <v>82</v>
      </c>
      <c r="AY125" s="135" t="s">
        <v>121</v>
      </c>
      <c r="BK125" s="144">
        <f>SUM(BK126:BK193)</f>
        <v>0</v>
      </c>
    </row>
    <row r="126" spans="1:65" s="2" customFormat="1" ht="24.2" customHeight="1">
      <c r="A126" s="31"/>
      <c r="B126" s="147"/>
      <c r="C126" s="148" t="s">
        <v>82</v>
      </c>
      <c r="D126" s="148" t="s">
        <v>123</v>
      </c>
      <c r="E126" s="149" t="s">
        <v>124</v>
      </c>
      <c r="F126" s="150" t="s">
        <v>125</v>
      </c>
      <c r="G126" s="151" t="s">
        <v>126</v>
      </c>
      <c r="H126" s="152">
        <v>200</v>
      </c>
      <c r="I126" s="153"/>
      <c r="J126" s="154">
        <f>ROUND(I126*H126,2)</f>
        <v>0</v>
      </c>
      <c r="K126" s="150" t="s">
        <v>127</v>
      </c>
      <c r="L126" s="32"/>
      <c r="M126" s="155" t="s">
        <v>1</v>
      </c>
      <c r="N126" s="156" t="s">
        <v>40</v>
      </c>
      <c r="O126" s="57"/>
      <c r="P126" s="157">
        <f>O126*H126</f>
        <v>0</v>
      </c>
      <c r="Q126" s="157">
        <v>0.01715</v>
      </c>
      <c r="R126" s="157">
        <f>Q126*H126</f>
        <v>3.4299999999999997</v>
      </c>
      <c r="S126" s="157">
        <v>0</v>
      </c>
      <c r="T126" s="158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59" t="s">
        <v>128</v>
      </c>
      <c r="AT126" s="159" t="s">
        <v>123</v>
      </c>
      <c r="AU126" s="159" t="s">
        <v>84</v>
      </c>
      <c r="AY126" s="16" t="s">
        <v>121</v>
      </c>
      <c r="BE126" s="160">
        <f>IF(N126="základní",J126,0)</f>
        <v>0</v>
      </c>
      <c r="BF126" s="160">
        <f>IF(N126="snížená",J126,0)</f>
        <v>0</v>
      </c>
      <c r="BG126" s="160">
        <f>IF(N126="zákl. přenesená",J126,0)</f>
        <v>0</v>
      </c>
      <c r="BH126" s="160">
        <f>IF(N126="sníž. přenesená",J126,0)</f>
        <v>0</v>
      </c>
      <c r="BI126" s="160">
        <f>IF(N126="nulová",J126,0)</f>
        <v>0</v>
      </c>
      <c r="BJ126" s="16" t="s">
        <v>82</v>
      </c>
      <c r="BK126" s="160">
        <f>ROUND(I126*H126,2)</f>
        <v>0</v>
      </c>
      <c r="BL126" s="16" t="s">
        <v>128</v>
      </c>
      <c r="BM126" s="159" t="s">
        <v>129</v>
      </c>
    </row>
    <row r="127" spans="1:47" s="2" customFormat="1" ht="19.5">
      <c r="A127" s="31"/>
      <c r="B127" s="32"/>
      <c r="C127" s="31"/>
      <c r="D127" s="161" t="s">
        <v>130</v>
      </c>
      <c r="E127" s="31"/>
      <c r="F127" s="162" t="s">
        <v>131</v>
      </c>
      <c r="G127" s="31"/>
      <c r="H127" s="31"/>
      <c r="I127" s="163"/>
      <c r="J127" s="31"/>
      <c r="K127" s="31"/>
      <c r="L127" s="32"/>
      <c r="M127" s="164"/>
      <c r="N127" s="165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130</v>
      </c>
      <c r="AU127" s="16" t="s">
        <v>84</v>
      </c>
    </row>
    <row r="128" spans="2:51" s="13" customFormat="1" ht="22.5">
      <c r="B128" s="166"/>
      <c r="D128" s="161" t="s">
        <v>132</v>
      </c>
      <c r="E128" s="167" t="s">
        <v>1</v>
      </c>
      <c r="F128" s="168" t="s">
        <v>133</v>
      </c>
      <c r="H128" s="167" t="s">
        <v>1</v>
      </c>
      <c r="I128" s="169"/>
      <c r="L128" s="166"/>
      <c r="M128" s="170"/>
      <c r="N128" s="171"/>
      <c r="O128" s="171"/>
      <c r="P128" s="171"/>
      <c r="Q128" s="171"/>
      <c r="R128" s="171"/>
      <c r="S128" s="171"/>
      <c r="T128" s="172"/>
      <c r="AT128" s="167" t="s">
        <v>132</v>
      </c>
      <c r="AU128" s="167" t="s">
        <v>84</v>
      </c>
      <c r="AV128" s="13" t="s">
        <v>82</v>
      </c>
      <c r="AW128" s="13" t="s">
        <v>32</v>
      </c>
      <c r="AX128" s="13" t="s">
        <v>75</v>
      </c>
      <c r="AY128" s="167" t="s">
        <v>121</v>
      </c>
    </row>
    <row r="129" spans="2:51" s="14" customFormat="1" ht="11.25">
      <c r="B129" s="173"/>
      <c r="D129" s="161" t="s">
        <v>132</v>
      </c>
      <c r="E129" s="174" t="s">
        <v>1</v>
      </c>
      <c r="F129" s="175" t="s">
        <v>134</v>
      </c>
      <c r="H129" s="176">
        <v>200</v>
      </c>
      <c r="I129" s="177"/>
      <c r="L129" s="173"/>
      <c r="M129" s="178"/>
      <c r="N129" s="179"/>
      <c r="O129" s="179"/>
      <c r="P129" s="179"/>
      <c r="Q129" s="179"/>
      <c r="R129" s="179"/>
      <c r="S129" s="179"/>
      <c r="T129" s="180"/>
      <c r="AT129" s="174" t="s">
        <v>132</v>
      </c>
      <c r="AU129" s="174" t="s">
        <v>84</v>
      </c>
      <c r="AV129" s="14" t="s">
        <v>84</v>
      </c>
      <c r="AW129" s="14" t="s">
        <v>32</v>
      </c>
      <c r="AX129" s="14" t="s">
        <v>82</v>
      </c>
      <c r="AY129" s="174" t="s">
        <v>121</v>
      </c>
    </row>
    <row r="130" spans="1:65" s="2" customFormat="1" ht="21.75" customHeight="1">
      <c r="A130" s="31"/>
      <c r="B130" s="147"/>
      <c r="C130" s="148" t="s">
        <v>84</v>
      </c>
      <c r="D130" s="148" t="s">
        <v>123</v>
      </c>
      <c r="E130" s="149" t="s">
        <v>135</v>
      </c>
      <c r="F130" s="150" t="s">
        <v>136</v>
      </c>
      <c r="G130" s="151" t="s">
        <v>126</v>
      </c>
      <c r="H130" s="152">
        <v>200</v>
      </c>
      <c r="I130" s="153"/>
      <c r="J130" s="154">
        <f>ROUND(I130*H130,2)</f>
        <v>0</v>
      </c>
      <c r="K130" s="150" t="s">
        <v>1</v>
      </c>
      <c r="L130" s="32"/>
      <c r="M130" s="155" t="s">
        <v>1</v>
      </c>
      <c r="N130" s="156" t="s">
        <v>40</v>
      </c>
      <c r="O130" s="57"/>
      <c r="P130" s="157">
        <f>O130*H130</f>
        <v>0</v>
      </c>
      <c r="Q130" s="157">
        <v>0</v>
      </c>
      <c r="R130" s="157">
        <f>Q130*H130</f>
        <v>0</v>
      </c>
      <c r="S130" s="157">
        <v>0</v>
      </c>
      <c r="T130" s="158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9" t="s">
        <v>128</v>
      </c>
      <c r="AT130" s="159" t="s">
        <v>123</v>
      </c>
      <c r="AU130" s="159" t="s">
        <v>84</v>
      </c>
      <c r="AY130" s="16" t="s">
        <v>121</v>
      </c>
      <c r="BE130" s="160">
        <f>IF(N130="základní",J130,0)</f>
        <v>0</v>
      </c>
      <c r="BF130" s="160">
        <f>IF(N130="snížená",J130,0)</f>
        <v>0</v>
      </c>
      <c r="BG130" s="160">
        <f>IF(N130="zákl. přenesená",J130,0)</f>
        <v>0</v>
      </c>
      <c r="BH130" s="160">
        <f>IF(N130="sníž. přenesená",J130,0)</f>
        <v>0</v>
      </c>
      <c r="BI130" s="160">
        <f>IF(N130="nulová",J130,0)</f>
        <v>0</v>
      </c>
      <c r="BJ130" s="16" t="s">
        <v>82</v>
      </c>
      <c r="BK130" s="160">
        <f>ROUND(I130*H130,2)</f>
        <v>0</v>
      </c>
      <c r="BL130" s="16" t="s">
        <v>128</v>
      </c>
      <c r="BM130" s="159" t="s">
        <v>137</v>
      </c>
    </row>
    <row r="131" spans="1:47" s="2" customFormat="1" ht="19.5">
      <c r="A131" s="31"/>
      <c r="B131" s="32"/>
      <c r="C131" s="31"/>
      <c r="D131" s="161" t="s">
        <v>130</v>
      </c>
      <c r="E131" s="31"/>
      <c r="F131" s="162" t="s">
        <v>138</v>
      </c>
      <c r="G131" s="31"/>
      <c r="H131" s="31"/>
      <c r="I131" s="163"/>
      <c r="J131" s="31"/>
      <c r="K131" s="31"/>
      <c r="L131" s="32"/>
      <c r="M131" s="164"/>
      <c r="N131" s="165"/>
      <c r="O131" s="57"/>
      <c r="P131" s="57"/>
      <c r="Q131" s="57"/>
      <c r="R131" s="57"/>
      <c r="S131" s="57"/>
      <c r="T131" s="58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130</v>
      </c>
      <c r="AU131" s="16" t="s">
        <v>84</v>
      </c>
    </row>
    <row r="132" spans="1:65" s="2" customFormat="1" ht="33" customHeight="1">
      <c r="A132" s="31"/>
      <c r="B132" s="147"/>
      <c r="C132" s="148" t="s">
        <v>139</v>
      </c>
      <c r="D132" s="148" t="s">
        <v>123</v>
      </c>
      <c r="E132" s="149" t="s">
        <v>140</v>
      </c>
      <c r="F132" s="150" t="s">
        <v>141</v>
      </c>
      <c r="G132" s="151" t="s">
        <v>142</v>
      </c>
      <c r="H132" s="152">
        <v>200</v>
      </c>
      <c r="I132" s="153"/>
      <c r="J132" s="154">
        <f>ROUND(I132*H132,2)</f>
        <v>0</v>
      </c>
      <c r="K132" s="150" t="s">
        <v>1</v>
      </c>
      <c r="L132" s="32"/>
      <c r="M132" s="155" t="s">
        <v>1</v>
      </c>
      <c r="N132" s="156" t="s">
        <v>40</v>
      </c>
      <c r="O132" s="57"/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9" t="s">
        <v>128</v>
      </c>
      <c r="AT132" s="159" t="s">
        <v>123</v>
      </c>
      <c r="AU132" s="159" t="s">
        <v>84</v>
      </c>
      <c r="AY132" s="16" t="s">
        <v>121</v>
      </c>
      <c r="BE132" s="160">
        <f>IF(N132="základní",J132,0)</f>
        <v>0</v>
      </c>
      <c r="BF132" s="160">
        <f>IF(N132="snížená",J132,0)</f>
        <v>0</v>
      </c>
      <c r="BG132" s="160">
        <f>IF(N132="zákl. přenesená",J132,0)</f>
        <v>0</v>
      </c>
      <c r="BH132" s="160">
        <f>IF(N132="sníž. přenesená",J132,0)</f>
        <v>0</v>
      </c>
      <c r="BI132" s="160">
        <f>IF(N132="nulová",J132,0)</f>
        <v>0</v>
      </c>
      <c r="BJ132" s="16" t="s">
        <v>82</v>
      </c>
      <c r="BK132" s="160">
        <f>ROUND(I132*H132,2)</f>
        <v>0</v>
      </c>
      <c r="BL132" s="16" t="s">
        <v>128</v>
      </c>
      <c r="BM132" s="159" t="s">
        <v>143</v>
      </c>
    </row>
    <row r="133" spans="1:47" s="2" customFormat="1" ht="19.5">
      <c r="A133" s="31"/>
      <c r="B133" s="32"/>
      <c r="C133" s="31"/>
      <c r="D133" s="161" t="s">
        <v>130</v>
      </c>
      <c r="E133" s="31"/>
      <c r="F133" s="162" t="s">
        <v>141</v>
      </c>
      <c r="G133" s="31"/>
      <c r="H133" s="31"/>
      <c r="I133" s="163"/>
      <c r="J133" s="31"/>
      <c r="K133" s="31"/>
      <c r="L133" s="32"/>
      <c r="M133" s="164"/>
      <c r="N133" s="165"/>
      <c r="O133" s="57"/>
      <c r="P133" s="57"/>
      <c r="Q133" s="57"/>
      <c r="R133" s="57"/>
      <c r="S133" s="57"/>
      <c r="T133" s="58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130</v>
      </c>
      <c r="AU133" s="16" t="s">
        <v>84</v>
      </c>
    </row>
    <row r="134" spans="1:65" s="2" customFormat="1" ht="24.2" customHeight="1">
      <c r="A134" s="31"/>
      <c r="B134" s="147"/>
      <c r="C134" s="148" t="s">
        <v>128</v>
      </c>
      <c r="D134" s="148" t="s">
        <v>123</v>
      </c>
      <c r="E134" s="149" t="s">
        <v>144</v>
      </c>
      <c r="F134" s="150" t="s">
        <v>145</v>
      </c>
      <c r="G134" s="151" t="s">
        <v>142</v>
      </c>
      <c r="H134" s="152">
        <v>40</v>
      </c>
      <c r="I134" s="153"/>
      <c r="J134" s="154">
        <f>ROUND(I134*H134,2)</f>
        <v>0</v>
      </c>
      <c r="K134" s="150" t="s">
        <v>1</v>
      </c>
      <c r="L134" s="32"/>
      <c r="M134" s="155" t="s">
        <v>1</v>
      </c>
      <c r="N134" s="156" t="s">
        <v>40</v>
      </c>
      <c r="O134" s="57"/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9" t="s">
        <v>128</v>
      </c>
      <c r="AT134" s="159" t="s">
        <v>123</v>
      </c>
      <c r="AU134" s="159" t="s">
        <v>84</v>
      </c>
      <c r="AY134" s="16" t="s">
        <v>121</v>
      </c>
      <c r="BE134" s="160">
        <f>IF(N134="základní",J134,0)</f>
        <v>0</v>
      </c>
      <c r="BF134" s="160">
        <f>IF(N134="snížená",J134,0)</f>
        <v>0</v>
      </c>
      <c r="BG134" s="160">
        <f>IF(N134="zákl. přenesená",J134,0)</f>
        <v>0</v>
      </c>
      <c r="BH134" s="160">
        <f>IF(N134="sníž. přenesená",J134,0)</f>
        <v>0</v>
      </c>
      <c r="BI134" s="160">
        <f>IF(N134="nulová",J134,0)</f>
        <v>0</v>
      </c>
      <c r="BJ134" s="16" t="s">
        <v>82</v>
      </c>
      <c r="BK134" s="160">
        <f>ROUND(I134*H134,2)</f>
        <v>0</v>
      </c>
      <c r="BL134" s="16" t="s">
        <v>128</v>
      </c>
      <c r="BM134" s="159" t="s">
        <v>146</v>
      </c>
    </row>
    <row r="135" spans="1:47" s="2" customFormat="1" ht="19.5">
      <c r="A135" s="31"/>
      <c r="B135" s="32"/>
      <c r="C135" s="31"/>
      <c r="D135" s="161" t="s">
        <v>130</v>
      </c>
      <c r="E135" s="31"/>
      <c r="F135" s="162" t="s">
        <v>145</v>
      </c>
      <c r="G135" s="31"/>
      <c r="H135" s="31"/>
      <c r="I135" s="163"/>
      <c r="J135" s="31"/>
      <c r="K135" s="31"/>
      <c r="L135" s="32"/>
      <c r="M135" s="164"/>
      <c r="N135" s="165"/>
      <c r="O135" s="57"/>
      <c r="P135" s="57"/>
      <c r="Q135" s="57"/>
      <c r="R135" s="57"/>
      <c r="S135" s="57"/>
      <c r="T135" s="58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130</v>
      </c>
      <c r="AU135" s="16" t="s">
        <v>84</v>
      </c>
    </row>
    <row r="136" spans="2:51" s="14" customFormat="1" ht="11.25">
      <c r="B136" s="173"/>
      <c r="D136" s="161" t="s">
        <v>132</v>
      </c>
      <c r="E136" s="174" t="s">
        <v>1</v>
      </c>
      <c r="F136" s="175" t="s">
        <v>147</v>
      </c>
      <c r="H136" s="176">
        <v>40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132</v>
      </c>
      <c r="AU136" s="174" t="s">
        <v>84</v>
      </c>
      <c r="AV136" s="14" t="s">
        <v>84</v>
      </c>
      <c r="AW136" s="14" t="s">
        <v>32</v>
      </c>
      <c r="AX136" s="14" t="s">
        <v>82</v>
      </c>
      <c r="AY136" s="174" t="s">
        <v>121</v>
      </c>
    </row>
    <row r="137" spans="1:65" s="2" customFormat="1" ht="24.2" customHeight="1">
      <c r="A137" s="31"/>
      <c r="B137" s="147"/>
      <c r="C137" s="148" t="s">
        <v>148</v>
      </c>
      <c r="D137" s="148" t="s">
        <v>123</v>
      </c>
      <c r="E137" s="149" t="s">
        <v>149</v>
      </c>
      <c r="F137" s="150" t="s">
        <v>150</v>
      </c>
      <c r="G137" s="151" t="s">
        <v>151</v>
      </c>
      <c r="H137" s="152">
        <v>3</v>
      </c>
      <c r="I137" s="153"/>
      <c r="J137" s="154">
        <f>ROUND(I137*H137,2)</f>
        <v>0</v>
      </c>
      <c r="K137" s="150" t="s">
        <v>1</v>
      </c>
      <c r="L137" s="32"/>
      <c r="M137" s="155" t="s">
        <v>1</v>
      </c>
      <c r="N137" s="156" t="s">
        <v>40</v>
      </c>
      <c r="O137" s="57"/>
      <c r="P137" s="157">
        <f>O137*H137</f>
        <v>0</v>
      </c>
      <c r="Q137" s="157">
        <v>0</v>
      </c>
      <c r="R137" s="157">
        <f>Q137*H137</f>
        <v>0</v>
      </c>
      <c r="S137" s="157">
        <v>0</v>
      </c>
      <c r="T137" s="158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59" t="s">
        <v>128</v>
      </c>
      <c r="AT137" s="159" t="s">
        <v>123</v>
      </c>
      <c r="AU137" s="159" t="s">
        <v>84</v>
      </c>
      <c r="AY137" s="16" t="s">
        <v>121</v>
      </c>
      <c r="BE137" s="160">
        <f>IF(N137="základní",J137,0)</f>
        <v>0</v>
      </c>
      <c r="BF137" s="160">
        <f>IF(N137="snížená",J137,0)</f>
        <v>0</v>
      </c>
      <c r="BG137" s="160">
        <f>IF(N137="zákl. přenesená",J137,0)</f>
        <v>0</v>
      </c>
      <c r="BH137" s="160">
        <f>IF(N137="sníž. přenesená",J137,0)</f>
        <v>0</v>
      </c>
      <c r="BI137" s="160">
        <f>IF(N137="nulová",J137,0)</f>
        <v>0</v>
      </c>
      <c r="BJ137" s="16" t="s">
        <v>82</v>
      </c>
      <c r="BK137" s="160">
        <f>ROUND(I137*H137,2)</f>
        <v>0</v>
      </c>
      <c r="BL137" s="16" t="s">
        <v>128</v>
      </c>
      <c r="BM137" s="159" t="s">
        <v>152</v>
      </c>
    </row>
    <row r="138" spans="1:47" s="2" customFormat="1" ht="11.25">
      <c r="A138" s="31"/>
      <c r="B138" s="32"/>
      <c r="C138" s="31"/>
      <c r="D138" s="161" t="s">
        <v>130</v>
      </c>
      <c r="E138" s="31"/>
      <c r="F138" s="162" t="s">
        <v>150</v>
      </c>
      <c r="G138" s="31"/>
      <c r="H138" s="31"/>
      <c r="I138" s="163"/>
      <c r="J138" s="31"/>
      <c r="K138" s="31"/>
      <c r="L138" s="32"/>
      <c r="M138" s="164"/>
      <c r="N138" s="165"/>
      <c r="O138" s="57"/>
      <c r="P138" s="57"/>
      <c r="Q138" s="57"/>
      <c r="R138" s="57"/>
      <c r="S138" s="57"/>
      <c r="T138" s="58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130</v>
      </c>
      <c r="AU138" s="16" t="s">
        <v>84</v>
      </c>
    </row>
    <row r="139" spans="2:51" s="14" customFormat="1" ht="11.25">
      <c r="B139" s="173"/>
      <c r="D139" s="161" t="s">
        <v>132</v>
      </c>
      <c r="E139" s="174" t="s">
        <v>1</v>
      </c>
      <c r="F139" s="175" t="s">
        <v>139</v>
      </c>
      <c r="H139" s="176">
        <v>3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132</v>
      </c>
      <c r="AU139" s="174" t="s">
        <v>84</v>
      </c>
      <c r="AV139" s="14" t="s">
        <v>84</v>
      </c>
      <c r="AW139" s="14" t="s">
        <v>32</v>
      </c>
      <c r="AX139" s="14" t="s">
        <v>82</v>
      </c>
      <c r="AY139" s="174" t="s">
        <v>121</v>
      </c>
    </row>
    <row r="140" spans="1:65" s="2" customFormat="1" ht="24.2" customHeight="1">
      <c r="A140" s="31"/>
      <c r="B140" s="147"/>
      <c r="C140" s="148" t="s">
        <v>153</v>
      </c>
      <c r="D140" s="148" t="s">
        <v>123</v>
      </c>
      <c r="E140" s="149" t="s">
        <v>154</v>
      </c>
      <c r="F140" s="150" t="s">
        <v>155</v>
      </c>
      <c r="G140" s="151" t="s">
        <v>151</v>
      </c>
      <c r="H140" s="152">
        <v>20</v>
      </c>
      <c r="I140" s="153"/>
      <c r="J140" s="154">
        <f>ROUND(I140*H140,2)</f>
        <v>0</v>
      </c>
      <c r="K140" s="150" t="s">
        <v>127</v>
      </c>
      <c r="L140" s="32"/>
      <c r="M140" s="155" t="s">
        <v>1</v>
      </c>
      <c r="N140" s="156" t="s">
        <v>40</v>
      </c>
      <c r="O140" s="57"/>
      <c r="P140" s="157">
        <f>O140*H140</f>
        <v>0</v>
      </c>
      <c r="Q140" s="157">
        <v>0</v>
      </c>
      <c r="R140" s="157">
        <f>Q140*H140</f>
        <v>0</v>
      </c>
      <c r="S140" s="157">
        <v>0</v>
      </c>
      <c r="T140" s="158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9" t="s">
        <v>128</v>
      </c>
      <c r="AT140" s="159" t="s">
        <v>123</v>
      </c>
      <c r="AU140" s="159" t="s">
        <v>84</v>
      </c>
      <c r="AY140" s="16" t="s">
        <v>121</v>
      </c>
      <c r="BE140" s="160">
        <f>IF(N140="základní",J140,0)</f>
        <v>0</v>
      </c>
      <c r="BF140" s="160">
        <f>IF(N140="snížená",J140,0)</f>
        <v>0</v>
      </c>
      <c r="BG140" s="160">
        <f>IF(N140="zákl. přenesená",J140,0)</f>
        <v>0</v>
      </c>
      <c r="BH140" s="160">
        <f>IF(N140="sníž. přenesená",J140,0)</f>
        <v>0</v>
      </c>
      <c r="BI140" s="160">
        <f>IF(N140="nulová",J140,0)</f>
        <v>0</v>
      </c>
      <c r="BJ140" s="16" t="s">
        <v>82</v>
      </c>
      <c r="BK140" s="160">
        <f>ROUND(I140*H140,2)</f>
        <v>0</v>
      </c>
      <c r="BL140" s="16" t="s">
        <v>128</v>
      </c>
      <c r="BM140" s="159" t="s">
        <v>156</v>
      </c>
    </row>
    <row r="141" spans="1:47" s="2" customFormat="1" ht="29.25">
      <c r="A141" s="31"/>
      <c r="B141" s="32"/>
      <c r="C141" s="31"/>
      <c r="D141" s="161" t="s">
        <v>130</v>
      </c>
      <c r="E141" s="31"/>
      <c r="F141" s="162" t="s">
        <v>157</v>
      </c>
      <c r="G141" s="31"/>
      <c r="H141" s="31"/>
      <c r="I141" s="163"/>
      <c r="J141" s="31"/>
      <c r="K141" s="31"/>
      <c r="L141" s="32"/>
      <c r="M141" s="164"/>
      <c r="N141" s="165"/>
      <c r="O141" s="57"/>
      <c r="P141" s="57"/>
      <c r="Q141" s="57"/>
      <c r="R141" s="57"/>
      <c r="S141" s="57"/>
      <c r="T141" s="58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130</v>
      </c>
      <c r="AU141" s="16" t="s">
        <v>84</v>
      </c>
    </row>
    <row r="142" spans="2:51" s="14" customFormat="1" ht="11.25">
      <c r="B142" s="173"/>
      <c r="D142" s="161" t="s">
        <v>132</v>
      </c>
      <c r="E142" s="174" t="s">
        <v>1</v>
      </c>
      <c r="F142" s="175" t="s">
        <v>158</v>
      </c>
      <c r="H142" s="176">
        <v>20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4" t="s">
        <v>132</v>
      </c>
      <c r="AU142" s="174" t="s">
        <v>84</v>
      </c>
      <c r="AV142" s="14" t="s">
        <v>84</v>
      </c>
      <c r="AW142" s="14" t="s">
        <v>32</v>
      </c>
      <c r="AX142" s="14" t="s">
        <v>82</v>
      </c>
      <c r="AY142" s="174" t="s">
        <v>121</v>
      </c>
    </row>
    <row r="143" spans="1:65" s="2" customFormat="1" ht="37.9" customHeight="1">
      <c r="A143" s="31"/>
      <c r="B143" s="147"/>
      <c r="C143" s="148" t="s">
        <v>159</v>
      </c>
      <c r="D143" s="148" t="s">
        <v>123</v>
      </c>
      <c r="E143" s="149" t="s">
        <v>160</v>
      </c>
      <c r="F143" s="150" t="s">
        <v>161</v>
      </c>
      <c r="G143" s="151" t="s">
        <v>162</v>
      </c>
      <c r="H143" s="152">
        <v>1</v>
      </c>
      <c r="I143" s="153"/>
      <c r="J143" s="154">
        <f>ROUND(I143*H143,2)</f>
        <v>0</v>
      </c>
      <c r="K143" s="150" t="s">
        <v>1</v>
      </c>
      <c r="L143" s="32"/>
      <c r="M143" s="155" t="s">
        <v>1</v>
      </c>
      <c r="N143" s="156" t="s">
        <v>40</v>
      </c>
      <c r="O143" s="57"/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59" t="s">
        <v>128</v>
      </c>
      <c r="AT143" s="159" t="s">
        <v>123</v>
      </c>
      <c r="AU143" s="159" t="s">
        <v>84</v>
      </c>
      <c r="AY143" s="16" t="s">
        <v>121</v>
      </c>
      <c r="BE143" s="160">
        <f>IF(N143="základní",J143,0)</f>
        <v>0</v>
      </c>
      <c r="BF143" s="160">
        <f>IF(N143="snížená",J143,0)</f>
        <v>0</v>
      </c>
      <c r="BG143" s="160">
        <f>IF(N143="zákl. přenesená",J143,0)</f>
        <v>0</v>
      </c>
      <c r="BH143" s="160">
        <f>IF(N143="sníž. přenesená",J143,0)</f>
        <v>0</v>
      </c>
      <c r="BI143" s="160">
        <f>IF(N143="nulová",J143,0)</f>
        <v>0</v>
      </c>
      <c r="BJ143" s="16" t="s">
        <v>82</v>
      </c>
      <c r="BK143" s="160">
        <f>ROUND(I143*H143,2)</f>
        <v>0</v>
      </c>
      <c r="BL143" s="16" t="s">
        <v>128</v>
      </c>
      <c r="BM143" s="159" t="s">
        <v>163</v>
      </c>
    </row>
    <row r="144" spans="1:47" s="2" customFormat="1" ht="19.5">
      <c r="A144" s="31"/>
      <c r="B144" s="32"/>
      <c r="C144" s="31"/>
      <c r="D144" s="161" t="s">
        <v>130</v>
      </c>
      <c r="E144" s="31"/>
      <c r="F144" s="162" t="s">
        <v>161</v>
      </c>
      <c r="G144" s="31"/>
      <c r="H144" s="31"/>
      <c r="I144" s="163"/>
      <c r="J144" s="31"/>
      <c r="K144" s="31"/>
      <c r="L144" s="32"/>
      <c r="M144" s="164"/>
      <c r="N144" s="165"/>
      <c r="O144" s="57"/>
      <c r="P144" s="57"/>
      <c r="Q144" s="57"/>
      <c r="R144" s="57"/>
      <c r="S144" s="57"/>
      <c r="T144" s="58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130</v>
      </c>
      <c r="AU144" s="16" t="s">
        <v>84</v>
      </c>
    </row>
    <row r="145" spans="2:51" s="14" customFormat="1" ht="11.25">
      <c r="B145" s="173"/>
      <c r="D145" s="161" t="s">
        <v>132</v>
      </c>
      <c r="E145" s="174" t="s">
        <v>1</v>
      </c>
      <c r="F145" s="175" t="s">
        <v>82</v>
      </c>
      <c r="H145" s="176">
        <v>1</v>
      </c>
      <c r="I145" s="17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4" t="s">
        <v>132</v>
      </c>
      <c r="AU145" s="174" t="s">
        <v>84</v>
      </c>
      <c r="AV145" s="14" t="s">
        <v>84</v>
      </c>
      <c r="AW145" s="14" t="s">
        <v>32</v>
      </c>
      <c r="AX145" s="14" t="s">
        <v>82</v>
      </c>
      <c r="AY145" s="174" t="s">
        <v>121</v>
      </c>
    </row>
    <row r="146" spans="1:65" s="2" customFormat="1" ht="33" customHeight="1">
      <c r="A146" s="31"/>
      <c r="B146" s="147"/>
      <c r="C146" s="148" t="s">
        <v>164</v>
      </c>
      <c r="D146" s="148" t="s">
        <v>123</v>
      </c>
      <c r="E146" s="149" t="s">
        <v>165</v>
      </c>
      <c r="F146" s="150" t="s">
        <v>166</v>
      </c>
      <c r="G146" s="151" t="s">
        <v>167</v>
      </c>
      <c r="H146" s="152">
        <v>200</v>
      </c>
      <c r="I146" s="153"/>
      <c r="J146" s="154">
        <f>ROUND(I146*H146,2)</f>
        <v>0</v>
      </c>
      <c r="K146" s="150" t="s">
        <v>127</v>
      </c>
      <c r="L146" s="32"/>
      <c r="M146" s="155" t="s">
        <v>1</v>
      </c>
      <c r="N146" s="156" t="s">
        <v>40</v>
      </c>
      <c r="O146" s="57"/>
      <c r="P146" s="157">
        <f>O146*H146</f>
        <v>0</v>
      </c>
      <c r="Q146" s="157">
        <v>0.0002</v>
      </c>
      <c r="R146" s="157">
        <f>Q146*H146</f>
        <v>0.04</v>
      </c>
      <c r="S146" s="157">
        <v>0</v>
      </c>
      <c r="T146" s="158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59" t="s">
        <v>128</v>
      </c>
      <c r="AT146" s="159" t="s">
        <v>123</v>
      </c>
      <c r="AU146" s="159" t="s">
        <v>84</v>
      </c>
      <c r="AY146" s="16" t="s">
        <v>121</v>
      </c>
      <c r="BE146" s="160">
        <f>IF(N146="základní",J146,0)</f>
        <v>0</v>
      </c>
      <c r="BF146" s="160">
        <f>IF(N146="snížená",J146,0)</f>
        <v>0</v>
      </c>
      <c r="BG146" s="160">
        <f>IF(N146="zákl. přenesená",J146,0)</f>
        <v>0</v>
      </c>
      <c r="BH146" s="160">
        <f>IF(N146="sníž. přenesená",J146,0)</f>
        <v>0</v>
      </c>
      <c r="BI146" s="160">
        <f>IF(N146="nulová",J146,0)</f>
        <v>0</v>
      </c>
      <c r="BJ146" s="16" t="s">
        <v>82</v>
      </c>
      <c r="BK146" s="160">
        <f>ROUND(I146*H146,2)</f>
        <v>0</v>
      </c>
      <c r="BL146" s="16" t="s">
        <v>128</v>
      </c>
      <c r="BM146" s="159" t="s">
        <v>168</v>
      </c>
    </row>
    <row r="147" spans="1:47" s="2" customFormat="1" ht="29.25">
      <c r="A147" s="31"/>
      <c r="B147" s="32"/>
      <c r="C147" s="31"/>
      <c r="D147" s="161" t="s">
        <v>130</v>
      </c>
      <c r="E147" s="31"/>
      <c r="F147" s="162" t="s">
        <v>169</v>
      </c>
      <c r="G147" s="31"/>
      <c r="H147" s="31"/>
      <c r="I147" s="163"/>
      <c r="J147" s="31"/>
      <c r="K147" s="31"/>
      <c r="L147" s="32"/>
      <c r="M147" s="164"/>
      <c r="N147" s="165"/>
      <c r="O147" s="57"/>
      <c r="P147" s="57"/>
      <c r="Q147" s="57"/>
      <c r="R147" s="57"/>
      <c r="S147" s="57"/>
      <c r="T147" s="58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6" t="s">
        <v>130</v>
      </c>
      <c r="AU147" s="16" t="s">
        <v>84</v>
      </c>
    </row>
    <row r="148" spans="2:51" s="14" customFormat="1" ht="11.25">
      <c r="B148" s="173"/>
      <c r="D148" s="161" t="s">
        <v>132</v>
      </c>
      <c r="E148" s="174" t="s">
        <v>1</v>
      </c>
      <c r="F148" s="175" t="s">
        <v>134</v>
      </c>
      <c r="H148" s="176">
        <v>200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132</v>
      </c>
      <c r="AU148" s="174" t="s">
        <v>84</v>
      </c>
      <c r="AV148" s="14" t="s">
        <v>84</v>
      </c>
      <c r="AW148" s="14" t="s">
        <v>32</v>
      </c>
      <c r="AX148" s="14" t="s">
        <v>82</v>
      </c>
      <c r="AY148" s="174" t="s">
        <v>121</v>
      </c>
    </row>
    <row r="149" spans="1:65" s="2" customFormat="1" ht="24.2" customHeight="1">
      <c r="A149" s="31"/>
      <c r="B149" s="147"/>
      <c r="C149" s="148" t="s">
        <v>170</v>
      </c>
      <c r="D149" s="148" t="s">
        <v>123</v>
      </c>
      <c r="E149" s="149" t="s">
        <v>171</v>
      </c>
      <c r="F149" s="150" t="s">
        <v>172</v>
      </c>
      <c r="G149" s="151" t="s">
        <v>173</v>
      </c>
      <c r="H149" s="152">
        <v>800</v>
      </c>
      <c r="I149" s="153"/>
      <c r="J149" s="154">
        <f>ROUND(I149*H149,2)</f>
        <v>0</v>
      </c>
      <c r="K149" s="150" t="s">
        <v>127</v>
      </c>
      <c r="L149" s="32"/>
      <c r="M149" s="155" t="s">
        <v>1</v>
      </c>
      <c r="N149" s="156" t="s">
        <v>40</v>
      </c>
      <c r="O149" s="57"/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59" t="s">
        <v>128</v>
      </c>
      <c r="AT149" s="159" t="s">
        <v>123</v>
      </c>
      <c r="AU149" s="159" t="s">
        <v>84</v>
      </c>
      <c r="AY149" s="16" t="s">
        <v>121</v>
      </c>
      <c r="BE149" s="160">
        <f>IF(N149="základní",J149,0)</f>
        <v>0</v>
      </c>
      <c r="BF149" s="160">
        <f>IF(N149="snížená",J149,0)</f>
        <v>0</v>
      </c>
      <c r="BG149" s="160">
        <f>IF(N149="zákl. přenesená",J149,0)</f>
        <v>0</v>
      </c>
      <c r="BH149" s="160">
        <f>IF(N149="sníž. přenesená",J149,0)</f>
        <v>0</v>
      </c>
      <c r="BI149" s="160">
        <f>IF(N149="nulová",J149,0)</f>
        <v>0</v>
      </c>
      <c r="BJ149" s="16" t="s">
        <v>82</v>
      </c>
      <c r="BK149" s="160">
        <f>ROUND(I149*H149,2)</f>
        <v>0</v>
      </c>
      <c r="BL149" s="16" t="s">
        <v>128</v>
      </c>
      <c r="BM149" s="159" t="s">
        <v>174</v>
      </c>
    </row>
    <row r="150" spans="1:47" s="2" customFormat="1" ht="19.5">
      <c r="A150" s="31"/>
      <c r="B150" s="32"/>
      <c r="C150" s="31"/>
      <c r="D150" s="161" t="s">
        <v>130</v>
      </c>
      <c r="E150" s="31"/>
      <c r="F150" s="162" t="s">
        <v>175</v>
      </c>
      <c r="G150" s="31"/>
      <c r="H150" s="31"/>
      <c r="I150" s="163"/>
      <c r="J150" s="31"/>
      <c r="K150" s="31"/>
      <c r="L150" s="32"/>
      <c r="M150" s="164"/>
      <c r="N150" s="165"/>
      <c r="O150" s="57"/>
      <c r="P150" s="57"/>
      <c r="Q150" s="57"/>
      <c r="R150" s="57"/>
      <c r="S150" s="57"/>
      <c r="T150" s="58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6" t="s">
        <v>130</v>
      </c>
      <c r="AU150" s="16" t="s">
        <v>84</v>
      </c>
    </row>
    <row r="151" spans="2:51" s="14" customFormat="1" ht="11.25">
      <c r="B151" s="173"/>
      <c r="D151" s="161" t="s">
        <v>132</v>
      </c>
      <c r="E151" s="174" t="s">
        <v>1</v>
      </c>
      <c r="F151" s="175" t="s">
        <v>176</v>
      </c>
      <c r="H151" s="176">
        <v>915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132</v>
      </c>
      <c r="AU151" s="174" t="s">
        <v>84</v>
      </c>
      <c r="AV151" s="14" t="s">
        <v>84</v>
      </c>
      <c r="AW151" s="14" t="s">
        <v>32</v>
      </c>
      <c r="AX151" s="14" t="s">
        <v>82</v>
      </c>
      <c r="AY151" s="174" t="s">
        <v>121</v>
      </c>
    </row>
    <row r="152" spans="1:65" s="2" customFormat="1" ht="24.2" customHeight="1">
      <c r="A152" s="31"/>
      <c r="B152" s="147"/>
      <c r="C152" s="181" t="s">
        <v>177</v>
      </c>
      <c r="D152" s="181" t="s">
        <v>178</v>
      </c>
      <c r="E152" s="182" t="s">
        <v>179</v>
      </c>
      <c r="F152" s="183" t="s">
        <v>180</v>
      </c>
      <c r="G152" s="184" t="s">
        <v>173</v>
      </c>
      <c r="H152" s="185">
        <v>1098</v>
      </c>
      <c r="I152" s="186"/>
      <c r="J152" s="187">
        <f>ROUND(I152*H152,2)</f>
        <v>0</v>
      </c>
      <c r="K152" s="183" t="s">
        <v>127</v>
      </c>
      <c r="L152" s="188"/>
      <c r="M152" s="189" t="s">
        <v>1</v>
      </c>
      <c r="N152" s="190" t="s">
        <v>40</v>
      </c>
      <c r="O152" s="57"/>
      <c r="P152" s="157">
        <f>O152*H152</f>
        <v>0</v>
      </c>
      <c r="Q152" s="157">
        <v>0.0022</v>
      </c>
      <c r="R152" s="157">
        <f>Q152*H152</f>
        <v>2.4156</v>
      </c>
      <c r="S152" s="157">
        <v>0</v>
      </c>
      <c r="T152" s="158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59" t="s">
        <v>164</v>
      </c>
      <c r="AT152" s="159" t="s">
        <v>178</v>
      </c>
      <c r="AU152" s="159" t="s">
        <v>84</v>
      </c>
      <c r="AY152" s="16" t="s">
        <v>121</v>
      </c>
      <c r="BE152" s="160">
        <f>IF(N152="základní",J152,0)</f>
        <v>0</v>
      </c>
      <c r="BF152" s="160">
        <f>IF(N152="snížená",J152,0)</f>
        <v>0</v>
      </c>
      <c r="BG152" s="160">
        <f>IF(N152="zákl. přenesená",J152,0)</f>
        <v>0</v>
      </c>
      <c r="BH152" s="160">
        <f>IF(N152="sníž. přenesená",J152,0)</f>
        <v>0</v>
      </c>
      <c r="BI152" s="160">
        <f>IF(N152="nulová",J152,0)</f>
        <v>0</v>
      </c>
      <c r="BJ152" s="16" t="s">
        <v>82</v>
      </c>
      <c r="BK152" s="160">
        <f>ROUND(I152*H152,2)</f>
        <v>0</v>
      </c>
      <c r="BL152" s="16" t="s">
        <v>128</v>
      </c>
      <c r="BM152" s="159" t="s">
        <v>181</v>
      </c>
    </row>
    <row r="153" spans="1:47" s="2" customFormat="1" ht="19.5">
      <c r="A153" s="31"/>
      <c r="B153" s="32"/>
      <c r="C153" s="31"/>
      <c r="D153" s="161" t="s">
        <v>130</v>
      </c>
      <c r="E153" s="31"/>
      <c r="F153" s="162" t="s">
        <v>180</v>
      </c>
      <c r="G153" s="31"/>
      <c r="H153" s="31"/>
      <c r="I153" s="163"/>
      <c r="J153" s="31"/>
      <c r="K153" s="31"/>
      <c r="L153" s="32"/>
      <c r="M153" s="164"/>
      <c r="N153" s="165"/>
      <c r="O153" s="57"/>
      <c r="P153" s="57"/>
      <c r="Q153" s="57"/>
      <c r="R153" s="57"/>
      <c r="S153" s="57"/>
      <c r="T153" s="58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6" t="s">
        <v>130</v>
      </c>
      <c r="AU153" s="16" t="s">
        <v>84</v>
      </c>
    </row>
    <row r="154" spans="2:51" s="14" customFormat="1" ht="11.25">
      <c r="B154" s="173"/>
      <c r="D154" s="161" t="s">
        <v>132</v>
      </c>
      <c r="F154" s="175" t="s">
        <v>182</v>
      </c>
      <c r="H154" s="176">
        <v>960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132</v>
      </c>
      <c r="AU154" s="174" t="s">
        <v>84</v>
      </c>
      <c r="AV154" s="14" t="s">
        <v>84</v>
      </c>
      <c r="AW154" s="14" t="s">
        <v>3</v>
      </c>
      <c r="AX154" s="14" t="s">
        <v>82</v>
      </c>
      <c r="AY154" s="174" t="s">
        <v>121</v>
      </c>
    </row>
    <row r="155" spans="1:65" s="2" customFormat="1" ht="33" customHeight="1">
      <c r="A155" s="31"/>
      <c r="B155" s="147"/>
      <c r="C155" s="148" t="s">
        <v>183</v>
      </c>
      <c r="D155" s="148" t="s">
        <v>123</v>
      </c>
      <c r="E155" s="149" t="s">
        <v>184</v>
      </c>
      <c r="F155" s="150" t="s">
        <v>185</v>
      </c>
      <c r="G155" s="151" t="s">
        <v>173</v>
      </c>
      <c r="H155" s="152">
        <v>120</v>
      </c>
      <c r="I155" s="153"/>
      <c r="J155" s="154">
        <f>ROUND(I155*H155,2)</f>
        <v>0</v>
      </c>
      <c r="K155" s="150" t="s">
        <v>1</v>
      </c>
      <c r="L155" s="32"/>
      <c r="M155" s="155" t="s">
        <v>1</v>
      </c>
      <c r="N155" s="156" t="s">
        <v>40</v>
      </c>
      <c r="O155" s="57"/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59" t="s">
        <v>128</v>
      </c>
      <c r="AT155" s="159" t="s">
        <v>123</v>
      </c>
      <c r="AU155" s="159" t="s">
        <v>84</v>
      </c>
      <c r="AY155" s="16" t="s">
        <v>121</v>
      </c>
      <c r="BE155" s="160">
        <f>IF(N155="základní",J155,0)</f>
        <v>0</v>
      </c>
      <c r="BF155" s="160">
        <f>IF(N155="snížená",J155,0)</f>
        <v>0</v>
      </c>
      <c r="BG155" s="160">
        <f>IF(N155="zákl. přenesená",J155,0)</f>
        <v>0</v>
      </c>
      <c r="BH155" s="160">
        <f>IF(N155="sníž. přenesená",J155,0)</f>
        <v>0</v>
      </c>
      <c r="BI155" s="160">
        <f>IF(N155="nulová",J155,0)</f>
        <v>0</v>
      </c>
      <c r="BJ155" s="16" t="s">
        <v>82</v>
      </c>
      <c r="BK155" s="160">
        <f>ROUND(I155*H155,2)</f>
        <v>0</v>
      </c>
      <c r="BL155" s="16" t="s">
        <v>128</v>
      </c>
      <c r="BM155" s="159" t="s">
        <v>186</v>
      </c>
    </row>
    <row r="156" spans="1:47" s="2" customFormat="1" ht="19.5">
      <c r="A156" s="31"/>
      <c r="B156" s="32"/>
      <c r="C156" s="31"/>
      <c r="D156" s="161" t="s">
        <v>130</v>
      </c>
      <c r="E156" s="31"/>
      <c r="F156" s="162" t="s">
        <v>185</v>
      </c>
      <c r="G156" s="31"/>
      <c r="H156" s="31"/>
      <c r="I156" s="163"/>
      <c r="J156" s="31"/>
      <c r="K156" s="31"/>
      <c r="L156" s="32"/>
      <c r="M156" s="164"/>
      <c r="N156" s="165"/>
      <c r="O156" s="57"/>
      <c r="P156" s="57"/>
      <c r="Q156" s="57"/>
      <c r="R156" s="57"/>
      <c r="S156" s="57"/>
      <c r="T156" s="58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6" t="s">
        <v>130</v>
      </c>
      <c r="AU156" s="16" t="s">
        <v>84</v>
      </c>
    </row>
    <row r="157" spans="2:51" s="14" customFormat="1" ht="11.25">
      <c r="B157" s="173"/>
      <c r="D157" s="161" t="s">
        <v>132</v>
      </c>
      <c r="E157" s="174" t="s">
        <v>1</v>
      </c>
      <c r="F157" s="175" t="s">
        <v>187</v>
      </c>
      <c r="H157" s="176">
        <v>215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132</v>
      </c>
      <c r="AU157" s="174" t="s">
        <v>84</v>
      </c>
      <c r="AV157" s="14" t="s">
        <v>84</v>
      </c>
      <c r="AW157" s="14" t="s">
        <v>32</v>
      </c>
      <c r="AX157" s="14" t="s">
        <v>82</v>
      </c>
      <c r="AY157" s="174" t="s">
        <v>121</v>
      </c>
    </row>
    <row r="158" spans="1:65" s="2" customFormat="1" ht="16.5" customHeight="1">
      <c r="A158" s="31"/>
      <c r="B158" s="147"/>
      <c r="C158" s="181" t="s">
        <v>188</v>
      </c>
      <c r="D158" s="181" t="s">
        <v>178</v>
      </c>
      <c r="E158" s="182" t="s">
        <v>189</v>
      </c>
      <c r="F158" s="183" t="s">
        <v>190</v>
      </c>
      <c r="G158" s="184" t="s">
        <v>173</v>
      </c>
      <c r="H158" s="185">
        <v>258</v>
      </c>
      <c r="I158" s="186"/>
      <c r="J158" s="187">
        <f>ROUND(I158*H158,2)</f>
        <v>0</v>
      </c>
      <c r="K158" s="183" t="s">
        <v>1</v>
      </c>
      <c r="L158" s="188"/>
      <c r="M158" s="189" t="s">
        <v>1</v>
      </c>
      <c r="N158" s="190" t="s">
        <v>40</v>
      </c>
      <c r="O158" s="57"/>
      <c r="P158" s="157">
        <f>O158*H158</f>
        <v>0</v>
      </c>
      <c r="Q158" s="157">
        <v>0.00039</v>
      </c>
      <c r="R158" s="157">
        <f>Q158*H158</f>
        <v>0.10062</v>
      </c>
      <c r="S158" s="157">
        <v>0</v>
      </c>
      <c r="T158" s="158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59" t="s">
        <v>164</v>
      </c>
      <c r="AT158" s="159" t="s">
        <v>178</v>
      </c>
      <c r="AU158" s="159" t="s">
        <v>84</v>
      </c>
      <c r="AY158" s="16" t="s">
        <v>121</v>
      </c>
      <c r="BE158" s="160">
        <f>IF(N158="základní",J158,0)</f>
        <v>0</v>
      </c>
      <c r="BF158" s="160">
        <f>IF(N158="snížená",J158,0)</f>
        <v>0</v>
      </c>
      <c r="BG158" s="160">
        <f>IF(N158="zákl. přenesená",J158,0)</f>
        <v>0</v>
      </c>
      <c r="BH158" s="160">
        <f>IF(N158="sníž. přenesená",J158,0)</f>
        <v>0</v>
      </c>
      <c r="BI158" s="160">
        <f>IF(N158="nulová",J158,0)</f>
        <v>0</v>
      </c>
      <c r="BJ158" s="16" t="s">
        <v>82</v>
      </c>
      <c r="BK158" s="160">
        <f>ROUND(I158*H158,2)</f>
        <v>0</v>
      </c>
      <c r="BL158" s="16" t="s">
        <v>128</v>
      </c>
      <c r="BM158" s="159" t="s">
        <v>191</v>
      </c>
    </row>
    <row r="159" spans="1:47" s="2" customFormat="1" ht="11.25">
      <c r="A159" s="31"/>
      <c r="B159" s="32"/>
      <c r="C159" s="31"/>
      <c r="D159" s="161" t="s">
        <v>130</v>
      </c>
      <c r="E159" s="31"/>
      <c r="F159" s="162" t="s">
        <v>190</v>
      </c>
      <c r="G159" s="31"/>
      <c r="H159" s="31"/>
      <c r="I159" s="163"/>
      <c r="J159" s="31"/>
      <c r="K159" s="31"/>
      <c r="L159" s="32"/>
      <c r="M159" s="164"/>
      <c r="N159" s="165"/>
      <c r="O159" s="57"/>
      <c r="P159" s="57"/>
      <c r="Q159" s="57"/>
      <c r="R159" s="57"/>
      <c r="S159" s="57"/>
      <c r="T159" s="58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6" t="s">
        <v>130</v>
      </c>
      <c r="AU159" s="16" t="s">
        <v>84</v>
      </c>
    </row>
    <row r="160" spans="2:51" s="14" customFormat="1" ht="11.25">
      <c r="B160" s="173"/>
      <c r="D160" s="161" t="s">
        <v>132</v>
      </c>
      <c r="F160" s="175" t="s">
        <v>192</v>
      </c>
      <c r="H160" s="176">
        <v>144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132</v>
      </c>
      <c r="AU160" s="174" t="s">
        <v>84</v>
      </c>
      <c r="AV160" s="14" t="s">
        <v>84</v>
      </c>
      <c r="AW160" s="14" t="s">
        <v>3</v>
      </c>
      <c r="AX160" s="14" t="s">
        <v>82</v>
      </c>
      <c r="AY160" s="174" t="s">
        <v>121</v>
      </c>
    </row>
    <row r="161" spans="1:65" s="2" customFormat="1" ht="33" customHeight="1">
      <c r="A161" s="31"/>
      <c r="B161" s="147"/>
      <c r="C161" s="148" t="s">
        <v>193</v>
      </c>
      <c r="D161" s="148" t="s">
        <v>123</v>
      </c>
      <c r="E161" s="149" t="s">
        <v>194</v>
      </c>
      <c r="F161" s="150" t="s">
        <v>195</v>
      </c>
      <c r="G161" s="151" t="s">
        <v>167</v>
      </c>
      <c r="H161" s="152">
        <v>400</v>
      </c>
      <c r="I161" s="153"/>
      <c r="J161" s="154">
        <f>ROUND(I161*H161,2)</f>
        <v>0</v>
      </c>
      <c r="K161" s="150" t="s">
        <v>127</v>
      </c>
      <c r="L161" s="32"/>
      <c r="M161" s="155" t="s">
        <v>1</v>
      </c>
      <c r="N161" s="156" t="s">
        <v>40</v>
      </c>
      <c r="O161" s="57"/>
      <c r="P161" s="157">
        <f>O161*H161</f>
        <v>0</v>
      </c>
      <c r="Q161" s="157">
        <v>1E-05</v>
      </c>
      <c r="R161" s="157">
        <f>Q161*H161</f>
        <v>0.004</v>
      </c>
      <c r="S161" s="157">
        <v>0</v>
      </c>
      <c r="T161" s="158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59" t="s">
        <v>128</v>
      </c>
      <c r="AT161" s="159" t="s">
        <v>123</v>
      </c>
      <c r="AU161" s="159" t="s">
        <v>84</v>
      </c>
      <c r="AY161" s="16" t="s">
        <v>121</v>
      </c>
      <c r="BE161" s="160">
        <f>IF(N161="základní",J161,0)</f>
        <v>0</v>
      </c>
      <c r="BF161" s="160">
        <f>IF(N161="snížená",J161,0)</f>
        <v>0</v>
      </c>
      <c r="BG161" s="160">
        <f>IF(N161="zákl. přenesená",J161,0)</f>
        <v>0</v>
      </c>
      <c r="BH161" s="160">
        <f>IF(N161="sníž. přenesená",J161,0)</f>
        <v>0</v>
      </c>
      <c r="BI161" s="160">
        <f>IF(N161="nulová",J161,0)</f>
        <v>0</v>
      </c>
      <c r="BJ161" s="16" t="s">
        <v>82</v>
      </c>
      <c r="BK161" s="160">
        <f>ROUND(I161*H161,2)</f>
        <v>0</v>
      </c>
      <c r="BL161" s="16" t="s">
        <v>128</v>
      </c>
      <c r="BM161" s="159" t="s">
        <v>196</v>
      </c>
    </row>
    <row r="162" spans="1:47" s="2" customFormat="1" ht="19.5">
      <c r="A162" s="31"/>
      <c r="B162" s="32"/>
      <c r="C162" s="31"/>
      <c r="D162" s="161" t="s">
        <v>130</v>
      </c>
      <c r="E162" s="31"/>
      <c r="F162" s="162" t="s">
        <v>197</v>
      </c>
      <c r="G162" s="31"/>
      <c r="H162" s="31"/>
      <c r="I162" s="163"/>
      <c r="J162" s="31"/>
      <c r="K162" s="31"/>
      <c r="L162" s="32"/>
      <c r="M162" s="164"/>
      <c r="N162" s="165"/>
      <c r="O162" s="57"/>
      <c r="P162" s="57"/>
      <c r="Q162" s="57"/>
      <c r="R162" s="57"/>
      <c r="S162" s="57"/>
      <c r="T162" s="58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6" t="s">
        <v>130</v>
      </c>
      <c r="AU162" s="16" t="s">
        <v>84</v>
      </c>
    </row>
    <row r="163" spans="2:51" s="14" customFormat="1" ht="11.25">
      <c r="B163" s="173"/>
      <c r="D163" s="161" t="s">
        <v>132</v>
      </c>
      <c r="E163" s="174" t="s">
        <v>1</v>
      </c>
      <c r="F163" s="175" t="s">
        <v>198</v>
      </c>
      <c r="H163" s="176">
        <v>400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132</v>
      </c>
      <c r="AU163" s="174" t="s">
        <v>84</v>
      </c>
      <c r="AV163" s="14" t="s">
        <v>84</v>
      </c>
      <c r="AW163" s="14" t="s">
        <v>32</v>
      </c>
      <c r="AX163" s="14" t="s">
        <v>82</v>
      </c>
      <c r="AY163" s="174" t="s">
        <v>121</v>
      </c>
    </row>
    <row r="164" spans="1:65" s="2" customFormat="1" ht="21.75" customHeight="1">
      <c r="A164" s="31"/>
      <c r="B164" s="147"/>
      <c r="C164" s="181" t="s">
        <v>199</v>
      </c>
      <c r="D164" s="181" t="s">
        <v>178</v>
      </c>
      <c r="E164" s="182" t="s">
        <v>200</v>
      </c>
      <c r="F164" s="183" t="s">
        <v>201</v>
      </c>
      <c r="G164" s="184" t="s">
        <v>167</v>
      </c>
      <c r="H164" s="185">
        <v>480</v>
      </c>
      <c r="I164" s="186"/>
      <c r="J164" s="187">
        <f>ROUND(I164*H164,2)</f>
        <v>0</v>
      </c>
      <c r="K164" s="183" t="s">
        <v>127</v>
      </c>
      <c r="L164" s="188"/>
      <c r="M164" s="189" t="s">
        <v>1</v>
      </c>
      <c r="N164" s="190" t="s">
        <v>40</v>
      </c>
      <c r="O164" s="57"/>
      <c r="P164" s="157">
        <f>O164*H164</f>
        <v>0</v>
      </c>
      <c r="Q164" s="157">
        <v>0.00021</v>
      </c>
      <c r="R164" s="157">
        <f>Q164*H164</f>
        <v>0.1008</v>
      </c>
      <c r="S164" s="157">
        <v>0</v>
      </c>
      <c r="T164" s="158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59" t="s">
        <v>164</v>
      </c>
      <c r="AT164" s="159" t="s">
        <v>178</v>
      </c>
      <c r="AU164" s="159" t="s">
        <v>84</v>
      </c>
      <c r="AY164" s="16" t="s">
        <v>121</v>
      </c>
      <c r="BE164" s="160">
        <f>IF(N164="základní",J164,0)</f>
        <v>0</v>
      </c>
      <c r="BF164" s="160">
        <f>IF(N164="snížená",J164,0)</f>
        <v>0</v>
      </c>
      <c r="BG164" s="160">
        <f>IF(N164="zákl. přenesená",J164,0)</f>
        <v>0</v>
      </c>
      <c r="BH164" s="160">
        <f>IF(N164="sníž. přenesená",J164,0)</f>
        <v>0</v>
      </c>
      <c r="BI164" s="160">
        <f>IF(N164="nulová",J164,0)</f>
        <v>0</v>
      </c>
      <c r="BJ164" s="16" t="s">
        <v>82</v>
      </c>
      <c r="BK164" s="160">
        <f>ROUND(I164*H164,2)</f>
        <v>0</v>
      </c>
      <c r="BL164" s="16" t="s">
        <v>128</v>
      </c>
      <c r="BM164" s="159" t="s">
        <v>202</v>
      </c>
    </row>
    <row r="165" spans="1:47" s="2" customFormat="1" ht="11.25">
      <c r="A165" s="31"/>
      <c r="B165" s="32"/>
      <c r="C165" s="31"/>
      <c r="D165" s="161" t="s">
        <v>130</v>
      </c>
      <c r="E165" s="31"/>
      <c r="F165" s="162" t="s">
        <v>201</v>
      </c>
      <c r="G165" s="31"/>
      <c r="H165" s="31"/>
      <c r="I165" s="163"/>
      <c r="J165" s="31"/>
      <c r="K165" s="31"/>
      <c r="L165" s="32"/>
      <c r="M165" s="164"/>
      <c r="N165" s="165"/>
      <c r="O165" s="57"/>
      <c r="P165" s="57"/>
      <c r="Q165" s="57"/>
      <c r="R165" s="57"/>
      <c r="S165" s="57"/>
      <c r="T165" s="58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6" t="s">
        <v>130</v>
      </c>
      <c r="AU165" s="16" t="s">
        <v>84</v>
      </c>
    </row>
    <row r="166" spans="2:51" s="14" customFormat="1" ht="11.25">
      <c r="B166" s="173"/>
      <c r="D166" s="161" t="s">
        <v>132</v>
      </c>
      <c r="F166" s="175" t="s">
        <v>203</v>
      </c>
      <c r="H166" s="176">
        <v>480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132</v>
      </c>
      <c r="AU166" s="174" t="s">
        <v>84</v>
      </c>
      <c r="AV166" s="14" t="s">
        <v>84</v>
      </c>
      <c r="AW166" s="14" t="s">
        <v>3</v>
      </c>
      <c r="AX166" s="14" t="s">
        <v>82</v>
      </c>
      <c r="AY166" s="174" t="s">
        <v>121</v>
      </c>
    </row>
    <row r="167" spans="1:65" s="2" customFormat="1" ht="24.2" customHeight="1">
      <c r="A167" s="31"/>
      <c r="B167" s="147"/>
      <c r="C167" s="148" t="s">
        <v>8</v>
      </c>
      <c r="D167" s="148" t="s">
        <v>123</v>
      </c>
      <c r="E167" s="149" t="s">
        <v>204</v>
      </c>
      <c r="F167" s="150" t="s">
        <v>205</v>
      </c>
      <c r="G167" s="151" t="s">
        <v>162</v>
      </c>
      <c r="H167" s="152">
        <v>1</v>
      </c>
      <c r="I167" s="153"/>
      <c r="J167" s="154">
        <f>ROUND(I167*H167,2)</f>
        <v>0</v>
      </c>
      <c r="K167" s="150" t="s">
        <v>127</v>
      </c>
      <c r="L167" s="32"/>
      <c r="M167" s="155" t="s">
        <v>1</v>
      </c>
      <c r="N167" s="156" t="s">
        <v>40</v>
      </c>
      <c r="O167" s="57"/>
      <c r="P167" s="157">
        <f>O167*H167</f>
        <v>0</v>
      </c>
      <c r="Q167" s="157">
        <v>0</v>
      </c>
      <c r="R167" s="157">
        <f>Q167*H167</f>
        <v>0</v>
      </c>
      <c r="S167" s="157">
        <v>0</v>
      </c>
      <c r="T167" s="158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59" t="s">
        <v>128</v>
      </c>
      <c r="AT167" s="159" t="s">
        <v>123</v>
      </c>
      <c r="AU167" s="159" t="s">
        <v>84</v>
      </c>
      <c r="AY167" s="16" t="s">
        <v>121</v>
      </c>
      <c r="BE167" s="160">
        <f>IF(N167="základní",J167,0)</f>
        <v>0</v>
      </c>
      <c r="BF167" s="160">
        <f>IF(N167="snížená",J167,0)</f>
        <v>0</v>
      </c>
      <c r="BG167" s="160">
        <f>IF(N167="zákl. přenesená",J167,0)</f>
        <v>0</v>
      </c>
      <c r="BH167" s="160">
        <f>IF(N167="sníž. přenesená",J167,0)</f>
        <v>0</v>
      </c>
      <c r="BI167" s="160">
        <f>IF(N167="nulová",J167,0)</f>
        <v>0</v>
      </c>
      <c r="BJ167" s="16" t="s">
        <v>82</v>
      </c>
      <c r="BK167" s="160">
        <f>ROUND(I167*H167,2)</f>
        <v>0</v>
      </c>
      <c r="BL167" s="16" t="s">
        <v>128</v>
      </c>
      <c r="BM167" s="159" t="s">
        <v>206</v>
      </c>
    </row>
    <row r="168" spans="1:47" s="2" customFormat="1" ht="11.25">
      <c r="A168" s="31"/>
      <c r="B168" s="32"/>
      <c r="C168" s="31"/>
      <c r="D168" s="161" t="s">
        <v>130</v>
      </c>
      <c r="E168" s="31"/>
      <c r="F168" s="162" t="s">
        <v>205</v>
      </c>
      <c r="G168" s="31"/>
      <c r="H168" s="31"/>
      <c r="I168" s="163"/>
      <c r="J168" s="31"/>
      <c r="K168" s="31"/>
      <c r="L168" s="32"/>
      <c r="M168" s="164"/>
      <c r="N168" s="165"/>
      <c r="O168" s="57"/>
      <c r="P168" s="57"/>
      <c r="Q168" s="57"/>
      <c r="R168" s="57"/>
      <c r="S168" s="57"/>
      <c r="T168" s="58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6" t="s">
        <v>130</v>
      </c>
      <c r="AU168" s="16" t="s">
        <v>84</v>
      </c>
    </row>
    <row r="169" spans="2:51" s="14" customFormat="1" ht="11.25">
      <c r="B169" s="173"/>
      <c r="D169" s="161" t="s">
        <v>132</v>
      </c>
      <c r="E169" s="174" t="s">
        <v>1</v>
      </c>
      <c r="F169" s="175" t="s">
        <v>82</v>
      </c>
      <c r="H169" s="176">
        <v>1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132</v>
      </c>
      <c r="AU169" s="174" t="s">
        <v>84</v>
      </c>
      <c r="AV169" s="14" t="s">
        <v>84</v>
      </c>
      <c r="AW169" s="14" t="s">
        <v>32</v>
      </c>
      <c r="AX169" s="14" t="s">
        <v>82</v>
      </c>
      <c r="AY169" s="174" t="s">
        <v>121</v>
      </c>
    </row>
    <row r="170" spans="1:65" s="2" customFormat="1" ht="37.9" customHeight="1">
      <c r="A170" s="31"/>
      <c r="B170" s="147"/>
      <c r="C170" s="148" t="s">
        <v>207</v>
      </c>
      <c r="D170" s="148" t="s">
        <v>123</v>
      </c>
      <c r="E170" s="149" t="s">
        <v>208</v>
      </c>
      <c r="F170" s="150" t="s">
        <v>209</v>
      </c>
      <c r="G170" s="151" t="s">
        <v>151</v>
      </c>
      <c r="H170" s="152">
        <v>20</v>
      </c>
      <c r="I170" s="153"/>
      <c r="J170" s="154">
        <f>ROUND(I170*H170,2)</f>
        <v>0</v>
      </c>
      <c r="K170" s="150" t="s">
        <v>127</v>
      </c>
      <c r="L170" s="32"/>
      <c r="M170" s="155" t="s">
        <v>1</v>
      </c>
      <c r="N170" s="156" t="s">
        <v>40</v>
      </c>
      <c r="O170" s="57"/>
      <c r="P170" s="157">
        <f>O170*H170</f>
        <v>0</v>
      </c>
      <c r="Q170" s="157">
        <v>0</v>
      </c>
      <c r="R170" s="157">
        <f>Q170*H170</f>
        <v>0</v>
      </c>
      <c r="S170" s="157">
        <v>0</v>
      </c>
      <c r="T170" s="158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59" t="s">
        <v>128</v>
      </c>
      <c r="AT170" s="159" t="s">
        <v>123</v>
      </c>
      <c r="AU170" s="159" t="s">
        <v>84</v>
      </c>
      <c r="AY170" s="16" t="s">
        <v>121</v>
      </c>
      <c r="BE170" s="160">
        <f>IF(N170="základní",J170,0)</f>
        <v>0</v>
      </c>
      <c r="BF170" s="160">
        <f>IF(N170="snížená",J170,0)</f>
        <v>0</v>
      </c>
      <c r="BG170" s="160">
        <f>IF(N170="zákl. přenesená",J170,0)</f>
        <v>0</v>
      </c>
      <c r="BH170" s="160">
        <f>IF(N170="sníž. přenesená",J170,0)</f>
        <v>0</v>
      </c>
      <c r="BI170" s="160">
        <f>IF(N170="nulová",J170,0)</f>
        <v>0</v>
      </c>
      <c r="BJ170" s="16" t="s">
        <v>82</v>
      </c>
      <c r="BK170" s="160">
        <f>ROUND(I170*H170,2)</f>
        <v>0</v>
      </c>
      <c r="BL170" s="16" t="s">
        <v>128</v>
      </c>
      <c r="BM170" s="159" t="s">
        <v>210</v>
      </c>
    </row>
    <row r="171" spans="1:47" s="2" customFormat="1" ht="39">
      <c r="A171" s="31"/>
      <c r="B171" s="32"/>
      <c r="C171" s="31"/>
      <c r="D171" s="161" t="s">
        <v>130</v>
      </c>
      <c r="E171" s="31"/>
      <c r="F171" s="162" t="s">
        <v>211</v>
      </c>
      <c r="G171" s="31"/>
      <c r="H171" s="31"/>
      <c r="I171" s="163"/>
      <c r="J171" s="31"/>
      <c r="K171" s="31"/>
      <c r="L171" s="32"/>
      <c r="M171" s="164"/>
      <c r="N171" s="165"/>
      <c r="O171" s="57"/>
      <c r="P171" s="57"/>
      <c r="Q171" s="57"/>
      <c r="R171" s="57"/>
      <c r="S171" s="57"/>
      <c r="T171" s="58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6" t="s">
        <v>130</v>
      </c>
      <c r="AU171" s="16" t="s">
        <v>84</v>
      </c>
    </row>
    <row r="172" spans="2:51" s="13" customFormat="1" ht="11.25">
      <c r="B172" s="166"/>
      <c r="D172" s="161" t="s">
        <v>132</v>
      </c>
      <c r="E172" s="167" t="s">
        <v>1</v>
      </c>
      <c r="F172" s="168" t="s">
        <v>212</v>
      </c>
      <c r="H172" s="167" t="s">
        <v>1</v>
      </c>
      <c r="I172" s="169"/>
      <c r="L172" s="166"/>
      <c r="M172" s="170"/>
      <c r="N172" s="171"/>
      <c r="O172" s="171"/>
      <c r="P172" s="171"/>
      <c r="Q172" s="171"/>
      <c r="R172" s="171"/>
      <c r="S172" s="171"/>
      <c r="T172" s="172"/>
      <c r="AT172" s="167" t="s">
        <v>132</v>
      </c>
      <c r="AU172" s="167" t="s">
        <v>84</v>
      </c>
      <c r="AV172" s="13" t="s">
        <v>82</v>
      </c>
      <c r="AW172" s="13" t="s">
        <v>32</v>
      </c>
      <c r="AX172" s="13" t="s">
        <v>75</v>
      </c>
      <c r="AY172" s="167" t="s">
        <v>121</v>
      </c>
    </row>
    <row r="173" spans="2:51" s="14" customFormat="1" ht="11.25">
      <c r="B173" s="173"/>
      <c r="D173" s="161" t="s">
        <v>132</v>
      </c>
      <c r="E173" s="174" t="s">
        <v>1</v>
      </c>
      <c r="F173" s="175" t="s">
        <v>213</v>
      </c>
      <c r="H173" s="176">
        <v>20</v>
      </c>
      <c r="I173" s="17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4" t="s">
        <v>132</v>
      </c>
      <c r="AU173" s="174" t="s">
        <v>84</v>
      </c>
      <c r="AV173" s="14" t="s">
        <v>84</v>
      </c>
      <c r="AW173" s="14" t="s">
        <v>32</v>
      </c>
      <c r="AX173" s="14" t="s">
        <v>82</v>
      </c>
      <c r="AY173" s="174" t="s">
        <v>121</v>
      </c>
    </row>
    <row r="174" spans="1:65" s="2" customFormat="1" ht="37.9" customHeight="1">
      <c r="A174" s="31"/>
      <c r="B174" s="147"/>
      <c r="C174" s="148" t="s">
        <v>214</v>
      </c>
      <c r="D174" s="148" t="s">
        <v>123</v>
      </c>
      <c r="E174" s="149" t="s">
        <v>215</v>
      </c>
      <c r="F174" s="150" t="s">
        <v>216</v>
      </c>
      <c r="G174" s="151" t="s">
        <v>151</v>
      </c>
      <c r="H174" s="152">
        <v>480</v>
      </c>
      <c r="I174" s="153"/>
      <c r="J174" s="154">
        <f>ROUND(I174*H174,2)</f>
        <v>0</v>
      </c>
      <c r="K174" s="150" t="s">
        <v>127</v>
      </c>
      <c r="L174" s="32"/>
      <c r="M174" s="155" t="s">
        <v>1</v>
      </c>
      <c r="N174" s="156" t="s">
        <v>40</v>
      </c>
      <c r="O174" s="57"/>
      <c r="P174" s="157">
        <f>O174*H174</f>
        <v>0</v>
      </c>
      <c r="Q174" s="157">
        <v>0</v>
      </c>
      <c r="R174" s="157">
        <f>Q174*H174</f>
        <v>0</v>
      </c>
      <c r="S174" s="157">
        <v>0</v>
      </c>
      <c r="T174" s="158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59" t="s">
        <v>128</v>
      </c>
      <c r="AT174" s="159" t="s">
        <v>123</v>
      </c>
      <c r="AU174" s="159" t="s">
        <v>84</v>
      </c>
      <c r="AY174" s="16" t="s">
        <v>121</v>
      </c>
      <c r="BE174" s="160">
        <f>IF(N174="základní",J174,0)</f>
        <v>0</v>
      </c>
      <c r="BF174" s="160">
        <f>IF(N174="snížená",J174,0)</f>
        <v>0</v>
      </c>
      <c r="BG174" s="160">
        <f>IF(N174="zákl. přenesená",J174,0)</f>
        <v>0</v>
      </c>
      <c r="BH174" s="160">
        <f>IF(N174="sníž. přenesená",J174,0)</f>
        <v>0</v>
      </c>
      <c r="BI174" s="160">
        <f>IF(N174="nulová",J174,0)</f>
        <v>0</v>
      </c>
      <c r="BJ174" s="16" t="s">
        <v>82</v>
      </c>
      <c r="BK174" s="160">
        <f>ROUND(I174*H174,2)</f>
        <v>0</v>
      </c>
      <c r="BL174" s="16" t="s">
        <v>128</v>
      </c>
      <c r="BM174" s="159" t="s">
        <v>217</v>
      </c>
    </row>
    <row r="175" spans="1:47" s="2" customFormat="1" ht="39">
      <c r="A175" s="31"/>
      <c r="B175" s="32"/>
      <c r="C175" s="31"/>
      <c r="D175" s="161" t="s">
        <v>130</v>
      </c>
      <c r="E175" s="31"/>
      <c r="F175" s="162" t="s">
        <v>218</v>
      </c>
      <c r="G175" s="31"/>
      <c r="H175" s="31"/>
      <c r="I175" s="163"/>
      <c r="J175" s="31"/>
      <c r="K175" s="31"/>
      <c r="L175" s="32"/>
      <c r="M175" s="164"/>
      <c r="N175" s="165"/>
      <c r="O175" s="57"/>
      <c r="P175" s="57"/>
      <c r="Q175" s="57"/>
      <c r="R175" s="57"/>
      <c r="S175" s="57"/>
      <c r="T175" s="58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6" t="s">
        <v>130</v>
      </c>
      <c r="AU175" s="16" t="s">
        <v>84</v>
      </c>
    </row>
    <row r="176" spans="2:51" s="14" customFormat="1" ht="11.25">
      <c r="B176" s="173"/>
      <c r="D176" s="161" t="s">
        <v>132</v>
      </c>
      <c r="F176" s="175" t="s">
        <v>219</v>
      </c>
      <c r="H176" s="176">
        <v>480</v>
      </c>
      <c r="I176" s="177"/>
      <c r="L176" s="173"/>
      <c r="M176" s="178"/>
      <c r="N176" s="179"/>
      <c r="O176" s="179"/>
      <c r="P176" s="179"/>
      <c r="Q176" s="179"/>
      <c r="R176" s="179"/>
      <c r="S176" s="179"/>
      <c r="T176" s="180"/>
      <c r="AT176" s="174" t="s">
        <v>132</v>
      </c>
      <c r="AU176" s="174" t="s">
        <v>84</v>
      </c>
      <c r="AV176" s="14" t="s">
        <v>84</v>
      </c>
      <c r="AW176" s="14" t="s">
        <v>3</v>
      </c>
      <c r="AX176" s="14" t="s">
        <v>82</v>
      </c>
      <c r="AY176" s="174" t="s">
        <v>121</v>
      </c>
    </row>
    <row r="177" spans="1:65" s="2" customFormat="1" ht="24.2" customHeight="1">
      <c r="A177" s="31"/>
      <c r="B177" s="147"/>
      <c r="C177" s="148" t="s">
        <v>220</v>
      </c>
      <c r="D177" s="148" t="s">
        <v>123</v>
      </c>
      <c r="E177" s="149" t="s">
        <v>221</v>
      </c>
      <c r="F177" s="150" t="s">
        <v>222</v>
      </c>
      <c r="G177" s="151" t="s">
        <v>151</v>
      </c>
      <c r="H177" s="152">
        <v>20</v>
      </c>
      <c r="I177" s="153"/>
      <c r="J177" s="154">
        <f>ROUND(I177*H177,2)</f>
        <v>0</v>
      </c>
      <c r="K177" s="150" t="s">
        <v>127</v>
      </c>
      <c r="L177" s="32"/>
      <c r="M177" s="155" t="s">
        <v>1</v>
      </c>
      <c r="N177" s="156" t="s">
        <v>40</v>
      </c>
      <c r="O177" s="57"/>
      <c r="P177" s="157">
        <f>O177*H177</f>
        <v>0</v>
      </c>
      <c r="Q177" s="157">
        <v>0</v>
      </c>
      <c r="R177" s="157">
        <f>Q177*H177</f>
        <v>0</v>
      </c>
      <c r="S177" s="157">
        <v>0</v>
      </c>
      <c r="T177" s="158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59" t="s">
        <v>128</v>
      </c>
      <c r="AT177" s="159" t="s">
        <v>123</v>
      </c>
      <c r="AU177" s="159" t="s">
        <v>84</v>
      </c>
      <c r="AY177" s="16" t="s">
        <v>121</v>
      </c>
      <c r="BE177" s="160">
        <f>IF(N177="základní",J177,0)</f>
        <v>0</v>
      </c>
      <c r="BF177" s="160">
        <f>IF(N177="snížená",J177,0)</f>
        <v>0</v>
      </c>
      <c r="BG177" s="160">
        <f>IF(N177="zákl. přenesená",J177,0)</f>
        <v>0</v>
      </c>
      <c r="BH177" s="160">
        <f>IF(N177="sníž. přenesená",J177,0)</f>
        <v>0</v>
      </c>
      <c r="BI177" s="160">
        <f>IF(N177="nulová",J177,0)</f>
        <v>0</v>
      </c>
      <c r="BJ177" s="16" t="s">
        <v>82</v>
      </c>
      <c r="BK177" s="160">
        <f>ROUND(I177*H177,2)</f>
        <v>0</v>
      </c>
      <c r="BL177" s="16" t="s">
        <v>128</v>
      </c>
      <c r="BM177" s="159" t="s">
        <v>223</v>
      </c>
    </row>
    <row r="178" spans="1:47" s="2" customFormat="1" ht="19.5">
      <c r="A178" s="31"/>
      <c r="B178" s="32"/>
      <c r="C178" s="31"/>
      <c r="D178" s="161" t="s">
        <v>130</v>
      </c>
      <c r="E178" s="31"/>
      <c r="F178" s="162" t="s">
        <v>224</v>
      </c>
      <c r="G178" s="31"/>
      <c r="H178" s="31"/>
      <c r="I178" s="163"/>
      <c r="J178" s="31"/>
      <c r="K178" s="31"/>
      <c r="L178" s="32"/>
      <c r="M178" s="164"/>
      <c r="N178" s="165"/>
      <c r="O178" s="57"/>
      <c r="P178" s="57"/>
      <c r="Q178" s="57"/>
      <c r="R178" s="57"/>
      <c r="S178" s="57"/>
      <c r="T178" s="58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T178" s="16" t="s">
        <v>130</v>
      </c>
      <c r="AU178" s="16" t="s">
        <v>84</v>
      </c>
    </row>
    <row r="179" spans="2:51" s="14" customFormat="1" ht="22.5">
      <c r="B179" s="173"/>
      <c r="D179" s="161" t="s">
        <v>132</v>
      </c>
      <c r="E179" s="174" t="s">
        <v>1</v>
      </c>
      <c r="F179" s="175" t="s">
        <v>225</v>
      </c>
      <c r="H179" s="176">
        <v>20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132</v>
      </c>
      <c r="AU179" s="174" t="s">
        <v>84</v>
      </c>
      <c r="AV179" s="14" t="s">
        <v>84</v>
      </c>
      <c r="AW179" s="14" t="s">
        <v>32</v>
      </c>
      <c r="AX179" s="14" t="s">
        <v>82</v>
      </c>
      <c r="AY179" s="174" t="s">
        <v>121</v>
      </c>
    </row>
    <row r="180" spans="1:65" s="2" customFormat="1" ht="24.2" customHeight="1">
      <c r="A180" s="31"/>
      <c r="B180" s="147"/>
      <c r="C180" s="148" t="s">
        <v>226</v>
      </c>
      <c r="D180" s="148" t="s">
        <v>123</v>
      </c>
      <c r="E180" s="149" t="s">
        <v>227</v>
      </c>
      <c r="F180" s="150" t="s">
        <v>228</v>
      </c>
      <c r="G180" s="151" t="s">
        <v>151</v>
      </c>
      <c r="H180" s="152">
        <v>20</v>
      </c>
      <c r="I180" s="153"/>
      <c r="J180" s="154">
        <f>ROUND(I180*H180,2)</f>
        <v>0</v>
      </c>
      <c r="K180" s="150" t="s">
        <v>127</v>
      </c>
      <c r="L180" s="32"/>
      <c r="M180" s="155" t="s">
        <v>1</v>
      </c>
      <c r="N180" s="156" t="s">
        <v>40</v>
      </c>
      <c r="O180" s="57"/>
      <c r="P180" s="157">
        <f>O180*H180</f>
        <v>0</v>
      </c>
      <c r="Q180" s="157">
        <v>0</v>
      </c>
      <c r="R180" s="157">
        <f>Q180*H180</f>
        <v>0</v>
      </c>
      <c r="S180" s="157">
        <v>0</v>
      </c>
      <c r="T180" s="158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59" t="s">
        <v>128</v>
      </c>
      <c r="AT180" s="159" t="s">
        <v>123</v>
      </c>
      <c r="AU180" s="159" t="s">
        <v>84</v>
      </c>
      <c r="AY180" s="16" t="s">
        <v>121</v>
      </c>
      <c r="BE180" s="160">
        <f>IF(N180="základní",J180,0)</f>
        <v>0</v>
      </c>
      <c r="BF180" s="160">
        <f>IF(N180="snížená",J180,0)</f>
        <v>0</v>
      </c>
      <c r="BG180" s="160">
        <f>IF(N180="zákl. přenesená",J180,0)</f>
        <v>0</v>
      </c>
      <c r="BH180" s="160">
        <f>IF(N180="sníž. přenesená",J180,0)</f>
        <v>0</v>
      </c>
      <c r="BI180" s="160">
        <f>IF(N180="nulová",J180,0)</f>
        <v>0</v>
      </c>
      <c r="BJ180" s="16" t="s">
        <v>82</v>
      </c>
      <c r="BK180" s="160">
        <f>ROUND(I180*H180,2)</f>
        <v>0</v>
      </c>
      <c r="BL180" s="16" t="s">
        <v>128</v>
      </c>
      <c r="BM180" s="159" t="s">
        <v>229</v>
      </c>
    </row>
    <row r="181" spans="1:47" s="2" customFormat="1" ht="29.25">
      <c r="A181" s="31"/>
      <c r="B181" s="32"/>
      <c r="C181" s="31"/>
      <c r="D181" s="161" t="s">
        <v>130</v>
      </c>
      <c r="E181" s="31"/>
      <c r="F181" s="162" t="s">
        <v>230</v>
      </c>
      <c r="G181" s="31"/>
      <c r="H181" s="31"/>
      <c r="I181" s="163"/>
      <c r="J181" s="31"/>
      <c r="K181" s="31"/>
      <c r="L181" s="32"/>
      <c r="M181" s="164"/>
      <c r="N181" s="165"/>
      <c r="O181" s="57"/>
      <c r="P181" s="57"/>
      <c r="Q181" s="57"/>
      <c r="R181" s="57"/>
      <c r="S181" s="57"/>
      <c r="T181" s="58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6" t="s">
        <v>130</v>
      </c>
      <c r="AU181" s="16" t="s">
        <v>84</v>
      </c>
    </row>
    <row r="182" spans="2:51" s="14" customFormat="1" ht="11.25">
      <c r="B182" s="173"/>
      <c r="D182" s="161" t="s">
        <v>132</v>
      </c>
      <c r="E182" s="174" t="s">
        <v>1</v>
      </c>
      <c r="F182" s="175" t="s">
        <v>231</v>
      </c>
      <c r="H182" s="176">
        <v>20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132</v>
      </c>
      <c r="AU182" s="174" t="s">
        <v>84</v>
      </c>
      <c r="AV182" s="14" t="s">
        <v>84</v>
      </c>
      <c r="AW182" s="14" t="s">
        <v>32</v>
      </c>
      <c r="AX182" s="14" t="s">
        <v>82</v>
      </c>
      <c r="AY182" s="174" t="s">
        <v>121</v>
      </c>
    </row>
    <row r="183" spans="1:65" s="2" customFormat="1" ht="33" customHeight="1">
      <c r="A183" s="31"/>
      <c r="B183" s="147"/>
      <c r="C183" s="148" t="s">
        <v>213</v>
      </c>
      <c r="D183" s="148" t="s">
        <v>123</v>
      </c>
      <c r="E183" s="149" t="s">
        <v>232</v>
      </c>
      <c r="F183" s="150" t="s">
        <v>233</v>
      </c>
      <c r="G183" s="151" t="s">
        <v>151</v>
      </c>
      <c r="H183" s="152">
        <v>20</v>
      </c>
      <c r="I183" s="153"/>
      <c r="J183" s="154">
        <f>ROUND(I183*H183,2)</f>
        <v>0</v>
      </c>
      <c r="K183" s="150" t="s">
        <v>127</v>
      </c>
      <c r="L183" s="32"/>
      <c r="M183" s="155" t="s">
        <v>1</v>
      </c>
      <c r="N183" s="156" t="s">
        <v>40</v>
      </c>
      <c r="O183" s="57"/>
      <c r="P183" s="157">
        <f>O183*H183</f>
        <v>0</v>
      </c>
      <c r="Q183" s="157">
        <v>0</v>
      </c>
      <c r="R183" s="157">
        <f>Q183*H183</f>
        <v>0</v>
      </c>
      <c r="S183" s="157">
        <v>0</v>
      </c>
      <c r="T183" s="158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59" t="s">
        <v>128</v>
      </c>
      <c r="AT183" s="159" t="s">
        <v>123</v>
      </c>
      <c r="AU183" s="159" t="s">
        <v>84</v>
      </c>
      <c r="AY183" s="16" t="s">
        <v>121</v>
      </c>
      <c r="BE183" s="160">
        <f>IF(N183="základní",J183,0)</f>
        <v>0</v>
      </c>
      <c r="BF183" s="160">
        <f>IF(N183="snížená",J183,0)</f>
        <v>0</v>
      </c>
      <c r="BG183" s="160">
        <f>IF(N183="zákl. přenesená",J183,0)</f>
        <v>0</v>
      </c>
      <c r="BH183" s="160">
        <f>IF(N183="sníž. přenesená",J183,0)</f>
        <v>0</v>
      </c>
      <c r="BI183" s="160">
        <f>IF(N183="nulová",J183,0)</f>
        <v>0</v>
      </c>
      <c r="BJ183" s="16" t="s">
        <v>82</v>
      </c>
      <c r="BK183" s="160">
        <f>ROUND(I183*H183,2)</f>
        <v>0</v>
      </c>
      <c r="BL183" s="16" t="s">
        <v>128</v>
      </c>
      <c r="BM183" s="159" t="s">
        <v>234</v>
      </c>
    </row>
    <row r="184" spans="1:47" s="2" customFormat="1" ht="39">
      <c r="A184" s="31"/>
      <c r="B184" s="32"/>
      <c r="C184" s="31"/>
      <c r="D184" s="161" t="s">
        <v>130</v>
      </c>
      <c r="E184" s="31"/>
      <c r="F184" s="162" t="s">
        <v>235</v>
      </c>
      <c r="G184" s="31"/>
      <c r="H184" s="31"/>
      <c r="I184" s="163"/>
      <c r="J184" s="31"/>
      <c r="K184" s="31"/>
      <c r="L184" s="32"/>
      <c r="M184" s="164"/>
      <c r="N184" s="165"/>
      <c r="O184" s="57"/>
      <c r="P184" s="57"/>
      <c r="Q184" s="57"/>
      <c r="R184" s="57"/>
      <c r="S184" s="57"/>
      <c r="T184" s="58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6" t="s">
        <v>130</v>
      </c>
      <c r="AU184" s="16" t="s">
        <v>84</v>
      </c>
    </row>
    <row r="185" spans="2:51" s="13" customFormat="1" ht="11.25">
      <c r="B185" s="166"/>
      <c r="D185" s="161" t="s">
        <v>132</v>
      </c>
      <c r="E185" s="167" t="s">
        <v>1</v>
      </c>
      <c r="F185" s="168" t="s">
        <v>236</v>
      </c>
      <c r="H185" s="167" t="s">
        <v>1</v>
      </c>
      <c r="I185" s="169"/>
      <c r="L185" s="166"/>
      <c r="M185" s="170"/>
      <c r="N185" s="171"/>
      <c r="O185" s="171"/>
      <c r="P185" s="171"/>
      <c r="Q185" s="171"/>
      <c r="R185" s="171"/>
      <c r="S185" s="171"/>
      <c r="T185" s="172"/>
      <c r="AT185" s="167" t="s">
        <v>132</v>
      </c>
      <c r="AU185" s="167" t="s">
        <v>84</v>
      </c>
      <c r="AV185" s="13" t="s">
        <v>82</v>
      </c>
      <c r="AW185" s="13" t="s">
        <v>32</v>
      </c>
      <c r="AX185" s="13" t="s">
        <v>75</v>
      </c>
      <c r="AY185" s="167" t="s">
        <v>121</v>
      </c>
    </row>
    <row r="186" spans="2:51" s="14" customFormat="1" ht="11.25">
      <c r="B186" s="173"/>
      <c r="D186" s="161" t="s">
        <v>132</v>
      </c>
      <c r="E186" s="174" t="s">
        <v>1</v>
      </c>
      <c r="F186" s="175" t="s">
        <v>213</v>
      </c>
      <c r="H186" s="176">
        <v>20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4" t="s">
        <v>132</v>
      </c>
      <c r="AU186" s="174" t="s">
        <v>84</v>
      </c>
      <c r="AV186" s="14" t="s">
        <v>84</v>
      </c>
      <c r="AW186" s="14" t="s">
        <v>32</v>
      </c>
      <c r="AX186" s="14" t="s">
        <v>82</v>
      </c>
      <c r="AY186" s="174" t="s">
        <v>121</v>
      </c>
    </row>
    <row r="187" spans="1:65" s="2" customFormat="1" ht="37.9" customHeight="1">
      <c r="A187" s="31"/>
      <c r="B187" s="147"/>
      <c r="C187" s="148" t="s">
        <v>7</v>
      </c>
      <c r="D187" s="148" t="s">
        <v>123</v>
      </c>
      <c r="E187" s="149" t="s">
        <v>237</v>
      </c>
      <c r="F187" s="150" t="s">
        <v>238</v>
      </c>
      <c r="G187" s="151" t="s">
        <v>151</v>
      </c>
      <c r="H187" s="152">
        <v>200</v>
      </c>
      <c r="I187" s="153"/>
      <c r="J187" s="154">
        <f>ROUND(I187*H187,2)</f>
        <v>0</v>
      </c>
      <c r="K187" s="150" t="s">
        <v>127</v>
      </c>
      <c r="L187" s="32"/>
      <c r="M187" s="155" t="s">
        <v>1</v>
      </c>
      <c r="N187" s="156" t="s">
        <v>40</v>
      </c>
      <c r="O187" s="57"/>
      <c r="P187" s="157">
        <f>O187*H187</f>
        <v>0</v>
      </c>
      <c r="Q187" s="157">
        <v>0</v>
      </c>
      <c r="R187" s="157">
        <f>Q187*H187</f>
        <v>0</v>
      </c>
      <c r="S187" s="157">
        <v>0</v>
      </c>
      <c r="T187" s="158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59" t="s">
        <v>128</v>
      </c>
      <c r="AT187" s="159" t="s">
        <v>123</v>
      </c>
      <c r="AU187" s="159" t="s">
        <v>84</v>
      </c>
      <c r="AY187" s="16" t="s">
        <v>121</v>
      </c>
      <c r="BE187" s="160">
        <f>IF(N187="základní",J187,0)</f>
        <v>0</v>
      </c>
      <c r="BF187" s="160">
        <f>IF(N187="snížená",J187,0)</f>
        <v>0</v>
      </c>
      <c r="BG187" s="160">
        <f>IF(N187="zákl. přenesená",J187,0)</f>
        <v>0</v>
      </c>
      <c r="BH187" s="160">
        <f>IF(N187="sníž. přenesená",J187,0)</f>
        <v>0</v>
      </c>
      <c r="BI187" s="160">
        <f>IF(N187="nulová",J187,0)</f>
        <v>0</v>
      </c>
      <c r="BJ187" s="16" t="s">
        <v>82</v>
      </c>
      <c r="BK187" s="160">
        <f>ROUND(I187*H187,2)</f>
        <v>0</v>
      </c>
      <c r="BL187" s="16" t="s">
        <v>128</v>
      </c>
      <c r="BM187" s="159" t="s">
        <v>239</v>
      </c>
    </row>
    <row r="188" spans="1:47" s="2" customFormat="1" ht="48.75">
      <c r="A188" s="31"/>
      <c r="B188" s="32"/>
      <c r="C188" s="31"/>
      <c r="D188" s="161" t="s">
        <v>130</v>
      </c>
      <c r="E188" s="31"/>
      <c r="F188" s="162" t="s">
        <v>240</v>
      </c>
      <c r="G188" s="31"/>
      <c r="H188" s="31"/>
      <c r="I188" s="163"/>
      <c r="J188" s="31"/>
      <c r="K188" s="31"/>
      <c r="L188" s="32"/>
      <c r="M188" s="164"/>
      <c r="N188" s="165"/>
      <c r="O188" s="57"/>
      <c r="P188" s="57"/>
      <c r="Q188" s="57"/>
      <c r="R188" s="57"/>
      <c r="S188" s="57"/>
      <c r="T188" s="58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6" t="s">
        <v>130</v>
      </c>
      <c r="AU188" s="16" t="s">
        <v>84</v>
      </c>
    </row>
    <row r="189" spans="2:51" s="14" customFormat="1" ht="11.25">
      <c r="B189" s="173"/>
      <c r="D189" s="161" t="s">
        <v>132</v>
      </c>
      <c r="F189" s="175" t="s">
        <v>241</v>
      </c>
      <c r="H189" s="176">
        <v>200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132</v>
      </c>
      <c r="AU189" s="174" t="s">
        <v>84</v>
      </c>
      <c r="AV189" s="14" t="s">
        <v>84</v>
      </c>
      <c r="AW189" s="14" t="s">
        <v>3</v>
      </c>
      <c r="AX189" s="14" t="s">
        <v>82</v>
      </c>
      <c r="AY189" s="174" t="s">
        <v>121</v>
      </c>
    </row>
    <row r="190" spans="1:65" s="2" customFormat="1" ht="33" customHeight="1">
      <c r="A190" s="31"/>
      <c r="B190" s="147"/>
      <c r="C190" s="148" t="s">
        <v>242</v>
      </c>
      <c r="D190" s="148" t="s">
        <v>123</v>
      </c>
      <c r="E190" s="149" t="s">
        <v>243</v>
      </c>
      <c r="F190" s="150" t="s">
        <v>244</v>
      </c>
      <c r="G190" s="151" t="s">
        <v>245</v>
      </c>
      <c r="H190" s="152">
        <v>36</v>
      </c>
      <c r="I190" s="153"/>
      <c r="J190" s="154">
        <f>ROUND(I190*H190,2)</f>
        <v>0</v>
      </c>
      <c r="K190" s="150" t="s">
        <v>127</v>
      </c>
      <c r="L190" s="32"/>
      <c r="M190" s="155" t="s">
        <v>1</v>
      </c>
      <c r="N190" s="156" t="s">
        <v>40</v>
      </c>
      <c r="O190" s="57"/>
      <c r="P190" s="157">
        <f>O190*H190</f>
        <v>0</v>
      </c>
      <c r="Q190" s="157">
        <v>0</v>
      </c>
      <c r="R190" s="157">
        <f>Q190*H190</f>
        <v>0</v>
      </c>
      <c r="S190" s="157">
        <v>0</v>
      </c>
      <c r="T190" s="158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59" t="s">
        <v>128</v>
      </c>
      <c r="AT190" s="159" t="s">
        <v>123</v>
      </c>
      <c r="AU190" s="159" t="s">
        <v>84</v>
      </c>
      <c r="AY190" s="16" t="s">
        <v>121</v>
      </c>
      <c r="BE190" s="160">
        <f>IF(N190="základní",J190,0)</f>
        <v>0</v>
      </c>
      <c r="BF190" s="160">
        <f>IF(N190="snížená",J190,0)</f>
        <v>0</v>
      </c>
      <c r="BG190" s="160">
        <f>IF(N190="zákl. přenesená",J190,0)</f>
        <v>0</v>
      </c>
      <c r="BH190" s="160">
        <f>IF(N190="sníž. přenesená",J190,0)</f>
        <v>0</v>
      </c>
      <c r="BI190" s="160">
        <f>IF(N190="nulová",J190,0)</f>
        <v>0</v>
      </c>
      <c r="BJ190" s="16" t="s">
        <v>82</v>
      </c>
      <c r="BK190" s="160">
        <f>ROUND(I190*H190,2)</f>
        <v>0</v>
      </c>
      <c r="BL190" s="16" t="s">
        <v>128</v>
      </c>
      <c r="BM190" s="159" t="s">
        <v>246</v>
      </c>
    </row>
    <row r="191" spans="1:47" s="2" customFormat="1" ht="29.25">
      <c r="A191" s="31"/>
      <c r="B191" s="32"/>
      <c r="C191" s="31"/>
      <c r="D191" s="161" t="s">
        <v>130</v>
      </c>
      <c r="E191" s="31"/>
      <c r="F191" s="162" t="s">
        <v>247</v>
      </c>
      <c r="G191" s="31"/>
      <c r="H191" s="31"/>
      <c r="I191" s="163"/>
      <c r="J191" s="31"/>
      <c r="K191" s="31"/>
      <c r="L191" s="32"/>
      <c r="M191" s="164"/>
      <c r="N191" s="165"/>
      <c r="O191" s="57"/>
      <c r="P191" s="57"/>
      <c r="Q191" s="57"/>
      <c r="R191" s="57"/>
      <c r="S191" s="57"/>
      <c r="T191" s="58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T191" s="16" t="s">
        <v>130</v>
      </c>
      <c r="AU191" s="16" t="s">
        <v>84</v>
      </c>
    </row>
    <row r="192" spans="2:51" s="14" customFormat="1" ht="11.25">
      <c r="B192" s="173"/>
      <c r="D192" s="161" t="s">
        <v>132</v>
      </c>
      <c r="E192" s="174" t="s">
        <v>1</v>
      </c>
      <c r="F192" s="175" t="s">
        <v>213</v>
      </c>
      <c r="H192" s="176">
        <v>20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132</v>
      </c>
      <c r="AU192" s="174" t="s">
        <v>84</v>
      </c>
      <c r="AV192" s="14" t="s">
        <v>84</v>
      </c>
      <c r="AW192" s="14" t="s">
        <v>32</v>
      </c>
      <c r="AX192" s="14" t="s">
        <v>82</v>
      </c>
      <c r="AY192" s="174" t="s">
        <v>121</v>
      </c>
    </row>
    <row r="193" spans="2:51" s="14" customFormat="1" ht="11.25">
      <c r="B193" s="173"/>
      <c r="D193" s="161" t="s">
        <v>132</v>
      </c>
      <c r="F193" s="175" t="s">
        <v>248</v>
      </c>
      <c r="H193" s="176">
        <v>36</v>
      </c>
      <c r="I193" s="177"/>
      <c r="L193" s="173"/>
      <c r="M193" s="178"/>
      <c r="N193" s="179"/>
      <c r="O193" s="179"/>
      <c r="P193" s="179"/>
      <c r="Q193" s="179"/>
      <c r="R193" s="179"/>
      <c r="S193" s="179"/>
      <c r="T193" s="180"/>
      <c r="AT193" s="174" t="s">
        <v>132</v>
      </c>
      <c r="AU193" s="174" t="s">
        <v>84</v>
      </c>
      <c r="AV193" s="14" t="s">
        <v>84</v>
      </c>
      <c r="AW193" s="14" t="s">
        <v>3</v>
      </c>
      <c r="AX193" s="14" t="s">
        <v>82</v>
      </c>
      <c r="AY193" s="174" t="s">
        <v>121</v>
      </c>
    </row>
    <row r="194" spans="2:63" s="12" customFormat="1" ht="22.9" customHeight="1">
      <c r="B194" s="134"/>
      <c r="D194" s="135" t="s">
        <v>74</v>
      </c>
      <c r="E194" s="145" t="s">
        <v>249</v>
      </c>
      <c r="F194" s="145" t="s">
        <v>250</v>
      </c>
      <c r="I194" s="137"/>
      <c r="J194" s="146">
        <f>BK194</f>
        <v>0</v>
      </c>
      <c r="L194" s="134"/>
      <c r="M194" s="139"/>
      <c r="N194" s="140"/>
      <c r="O194" s="140"/>
      <c r="P194" s="141">
        <f>SUM(P195:P198)</f>
        <v>0</v>
      </c>
      <c r="Q194" s="140"/>
      <c r="R194" s="141">
        <f>SUM(R195:R198)</f>
        <v>0</v>
      </c>
      <c r="S194" s="140"/>
      <c r="T194" s="142">
        <f>SUM(T195:T198)</f>
        <v>0</v>
      </c>
      <c r="AR194" s="135" t="s">
        <v>82</v>
      </c>
      <c r="AT194" s="143" t="s">
        <v>74</v>
      </c>
      <c r="AU194" s="143" t="s">
        <v>82</v>
      </c>
      <c r="AY194" s="135" t="s">
        <v>121</v>
      </c>
      <c r="BK194" s="144">
        <f>SUM(BK195:BK198)</f>
        <v>0</v>
      </c>
    </row>
    <row r="195" spans="1:65" s="2" customFormat="1" ht="16.5" customHeight="1">
      <c r="A195" s="31"/>
      <c r="B195" s="147"/>
      <c r="C195" s="148" t="s">
        <v>251</v>
      </c>
      <c r="D195" s="148" t="s">
        <v>123</v>
      </c>
      <c r="E195" s="149" t="s">
        <v>252</v>
      </c>
      <c r="F195" s="150" t="s">
        <v>253</v>
      </c>
      <c r="G195" s="151" t="s">
        <v>245</v>
      </c>
      <c r="H195" s="152">
        <v>5.743</v>
      </c>
      <c r="I195" s="153"/>
      <c r="J195" s="154">
        <f>ROUND(I195*H195,2)</f>
        <v>0</v>
      </c>
      <c r="K195" s="150" t="s">
        <v>127</v>
      </c>
      <c r="L195" s="32"/>
      <c r="M195" s="155" t="s">
        <v>1</v>
      </c>
      <c r="N195" s="156" t="s">
        <v>40</v>
      </c>
      <c r="O195" s="57"/>
      <c r="P195" s="157">
        <f>O195*H195</f>
        <v>0</v>
      </c>
      <c r="Q195" s="157">
        <v>0</v>
      </c>
      <c r="R195" s="157">
        <f>Q195*H195</f>
        <v>0</v>
      </c>
      <c r="S195" s="157">
        <v>0</v>
      </c>
      <c r="T195" s="158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59" t="s">
        <v>128</v>
      </c>
      <c r="AT195" s="159" t="s">
        <v>123</v>
      </c>
      <c r="AU195" s="159" t="s">
        <v>84</v>
      </c>
      <c r="AY195" s="16" t="s">
        <v>121</v>
      </c>
      <c r="BE195" s="160">
        <f>IF(N195="základní",J195,0)</f>
        <v>0</v>
      </c>
      <c r="BF195" s="160">
        <f>IF(N195="snížená",J195,0)</f>
        <v>0</v>
      </c>
      <c r="BG195" s="160">
        <f>IF(N195="zákl. přenesená",J195,0)</f>
        <v>0</v>
      </c>
      <c r="BH195" s="160">
        <f>IF(N195="sníž. přenesená",J195,0)</f>
        <v>0</v>
      </c>
      <c r="BI195" s="160">
        <f>IF(N195="nulová",J195,0)</f>
        <v>0</v>
      </c>
      <c r="BJ195" s="16" t="s">
        <v>82</v>
      </c>
      <c r="BK195" s="160">
        <f>ROUND(I195*H195,2)</f>
        <v>0</v>
      </c>
      <c r="BL195" s="16" t="s">
        <v>128</v>
      </c>
      <c r="BM195" s="159" t="s">
        <v>254</v>
      </c>
    </row>
    <row r="196" spans="1:47" s="2" customFormat="1" ht="11.25">
      <c r="A196" s="31"/>
      <c r="B196" s="32"/>
      <c r="C196" s="31"/>
      <c r="D196" s="161" t="s">
        <v>130</v>
      </c>
      <c r="E196" s="31"/>
      <c r="F196" s="162" t="s">
        <v>255</v>
      </c>
      <c r="G196" s="31"/>
      <c r="H196" s="31"/>
      <c r="I196" s="163"/>
      <c r="J196" s="31"/>
      <c r="K196" s="31"/>
      <c r="L196" s="32"/>
      <c r="M196" s="164"/>
      <c r="N196" s="165"/>
      <c r="O196" s="57"/>
      <c r="P196" s="57"/>
      <c r="Q196" s="57"/>
      <c r="R196" s="57"/>
      <c r="S196" s="57"/>
      <c r="T196" s="58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T196" s="16" t="s">
        <v>130</v>
      </c>
      <c r="AU196" s="16" t="s">
        <v>84</v>
      </c>
    </row>
    <row r="197" spans="1:65" s="2" customFormat="1" ht="44.25" customHeight="1">
      <c r="A197" s="31"/>
      <c r="B197" s="147"/>
      <c r="C197" s="148" t="s">
        <v>256</v>
      </c>
      <c r="D197" s="148" t="s">
        <v>123</v>
      </c>
      <c r="E197" s="149" t="s">
        <v>257</v>
      </c>
      <c r="F197" s="150" t="s">
        <v>258</v>
      </c>
      <c r="G197" s="151" t="s">
        <v>245</v>
      </c>
      <c r="H197" s="152">
        <v>5.743</v>
      </c>
      <c r="I197" s="153"/>
      <c r="J197" s="154">
        <f>ROUND(I197*H197,2)</f>
        <v>0</v>
      </c>
      <c r="K197" s="150" t="s">
        <v>1</v>
      </c>
      <c r="L197" s="32"/>
      <c r="M197" s="155" t="s">
        <v>1</v>
      </c>
      <c r="N197" s="156" t="s">
        <v>40</v>
      </c>
      <c r="O197" s="57"/>
      <c r="P197" s="157">
        <f>O197*H197</f>
        <v>0</v>
      </c>
      <c r="Q197" s="157">
        <v>0</v>
      </c>
      <c r="R197" s="157">
        <f>Q197*H197</f>
        <v>0</v>
      </c>
      <c r="S197" s="157">
        <v>0</v>
      </c>
      <c r="T197" s="158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59" t="s">
        <v>128</v>
      </c>
      <c r="AT197" s="159" t="s">
        <v>123</v>
      </c>
      <c r="AU197" s="159" t="s">
        <v>84</v>
      </c>
      <c r="AY197" s="16" t="s">
        <v>121</v>
      </c>
      <c r="BE197" s="160">
        <f>IF(N197="základní",J197,0)</f>
        <v>0</v>
      </c>
      <c r="BF197" s="160">
        <f>IF(N197="snížená",J197,0)</f>
        <v>0</v>
      </c>
      <c r="BG197" s="160">
        <f>IF(N197="zákl. přenesená",J197,0)</f>
        <v>0</v>
      </c>
      <c r="BH197" s="160">
        <f>IF(N197="sníž. přenesená",J197,0)</f>
        <v>0</v>
      </c>
      <c r="BI197" s="160">
        <f>IF(N197="nulová",J197,0)</f>
        <v>0</v>
      </c>
      <c r="BJ197" s="16" t="s">
        <v>82</v>
      </c>
      <c r="BK197" s="160">
        <f>ROUND(I197*H197,2)</f>
        <v>0</v>
      </c>
      <c r="BL197" s="16" t="s">
        <v>128</v>
      </c>
      <c r="BM197" s="159" t="s">
        <v>259</v>
      </c>
    </row>
    <row r="198" spans="1:47" s="2" customFormat="1" ht="29.25">
      <c r="A198" s="31"/>
      <c r="B198" s="32"/>
      <c r="C198" s="31"/>
      <c r="D198" s="161" t="s">
        <v>130</v>
      </c>
      <c r="E198" s="31"/>
      <c r="F198" s="162" t="s">
        <v>258</v>
      </c>
      <c r="G198" s="31"/>
      <c r="H198" s="31"/>
      <c r="I198" s="163"/>
      <c r="J198" s="31"/>
      <c r="K198" s="31"/>
      <c r="L198" s="32"/>
      <c r="M198" s="191"/>
      <c r="N198" s="192"/>
      <c r="O198" s="193"/>
      <c r="P198" s="193"/>
      <c r="Q198" s="193"/>
      <c r="R198" s="193"/>
      <c r="S198" s="193"/>
      <c r="T198" s="194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6" t="s">
        <v>130</v>
      </c>
      <c r="AU198" s="16" t="s">
        <v>84</v>
      </c>
    </row>
    <row r="199" spans="1:31" s="2" customFormat="1" ht="6.95" customHeight="1">
      <c r="A199" s="31"/>
      <c r="B199" s="46"/>
      <c r="C199" s="47"/>
      <c r="D199" s="47"/>
      <c r="E199" s="47"/>
      <c r="F199" s="47"/>
      <c r="G199" s="47"/>
      <c r="H199" s="47"/>
      <c r="I199" s="47"/>
      <c r="J199" s="47"/>
      <c r="K199" s="47"/>
      <c r="L199" s="32"/>
      <c r="M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</row>
  </sheetData>
  <autoFilter ref="C122:K198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7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92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s="1" customFormat="1" ht="24.95" customHeight="1">
      <c r="B4" s="19"/>
      <c r="D4" s="20" t="s">
        <v>93</v>
      </c>
      <c r="L4" s="19"/>
      <c r="M4" s="9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238" t="str">
        <f>'Rekapitulace stavby'!K6</f>
        <v>Sanace svahů Zouvalka</v>
      </c>
      <c r="F7" s="239"/>
      <c r="G7" s="239"/>
      <c r="H7" s="239"/>
      <c r="L7" s="19"/>
    </row>
    <row r="8" spans="2:12" s="1" customFormat="1" ht="12" customHeight="1">
      <c r="B8" s="19"/>
      <c r="D8" s="26" t="s">
        <v>94</v>
      </c>
      <c r="L8" s="19"/>
    </row>
    <row r="9" spans="1:31" s="2" customFormat="1" ht="16.5" customHeight="1">
      <c r="A9" s="31"/>
      <c r="B9" s="32"/>
      <c r="C9" s="31"/>
      <c r="D9" s="31"/>
      <c r="E9" s="238" t="s">
        <v>95</v>
      </c>
      <c r="F9" s="240"/>
      <c r="G9" s="240"/>
      <c r="H9" s="240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2"/>
      <c r="C10" s="31"/>
      <c r="D10" s="26" t="s">
        <v>96</v>
      </c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2"/>
      <c r="C11" s="31"/>
      <c r="D11" s="31"/>
      <c r="E11" s="214" t="s">
        <v>260</v>
      </c>
      <c r="F11" s="240"/>
      <c r="G11" s="240"/>
      <c r="H11" s="240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2"/>
      <c r="C13" s="31"/>
      <c r="D13" s="26" t="s">
        <v>18</v>
      </c>
      <c r="E13" s="31"/>
      <c r="F13" s="24" t="s">
        <v>1</v>
      </c>
      <c r="G13" s="31"/>
      <c r="H13" s="31"/>
      <c r="I13" s="26" t="s">
        <v>19</v>
      </c>
      <c r="J13" s="24" t="s">
        <v>1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20</v>
      </c>
      <c r="E14" s="31"/>
      <c r="F14" s="24" t="s">
        <v>21</v>
      </c>
      <c r="G14" s="31"/>
      <c r="H14" s="31"/>
      <c r="I14" s="26" t="s">
        <v>22</v>
      </c>
      <c r="J14" s="54" t="str">
        <f>'Rekapitulace stavby'!AN8</f>
        <v>13. 10. 2022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2"/>
      <c r="C16" s="31"/>
      <c r="D16" s="26" t="s">
        <v>24</v>
      </c>
      <c r="E16" s="31"/>
      <c r="F16" s="31"/>
      <c r="G16" s="31"/>
      <c r="H16" s="31"/>
      <c r="I16" s="26" t="s">
        <v>25</v>
      </c>
      <c r="J16" s="24" t="s">
        <v>1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2"/>
      <c r="C17" s="31"/>
      <c r="D17" s="31"/>
      <c r="E17" s="24" t="s">
        <v>261</v>
      </c>
      <c r="F17" s="31"/>
      <c r="G17" s="31"/>
      <c r="H17" s="31"/>
      <c r="I17" s="26" t="s">
        <v>27</v>
      </c>
      <c r="J17" s="24" t="s">
        <v>1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2"/>
      <c r="C19" s="31"/>
      <c r="D19" s="26" t="s">
        <v>28</v>
      </c>
      <c r="E19" s="31"/>
      <c r="F19" s="31"/>
      <c r="G19" s="31"/>
      <c r="H19" s="31"/>
      <c r="I19" s="26" t="s">
        <v>25</v>
      </c>
      <c r="J19" s="27" t="str">
        <f>'Rekapitulace stavby'!AN13</f>
        <v>Vyplň údaj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2"/>
      <c r="C20" s="31"/>
      <c r="D20" s="31"/>
      <c r="E20" s="241" t="str">
        <f>'Rekapitulace stavby'!E14</f>
        <v>Vyplň údaj</v>
      </c>
      <c r="F20" s="198"/>
      <c r="G20" s="198"/>
      <c r="H20" s="198"/>
      <c r="I20" s="26" t="s">
        <v>27</v>
      </c>
      <c r="J20" s="27" t="str">
        <f>'Rekapitulace stavby'!AN14</f>
        <v>Vyplň údaj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2"/>
      <c r="C22" s="31"/>
      <c r="D22" s="26" t="s">
        <v>30</v>
      </c>
      <c r="E22" s="31"/>
      <c r="F22" s="31"/>
      <c r="G22" s="31"/>
      <c r="H22" s="31"/>
      <c r="I22" s="26" t="s">
        <v>25</v>
      </c>
      <c r="J22" s="24" t="s">
        <v>1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2"/>
      <c r="C23" s="31"/>
      <c r="D23" s="31"/>
      <c r="E23" s="24" t="s">
        <v>31</v>
      </c>
      <c r="F23" s="31"/>
      <c r="G23" s="31"/>
      <c r="H23" s="31"/>
      <c r="I23" s="26" t="s">
        <v>27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2"/>
      <c r="C25" s="31"/>
      <c r="D25" s="26" t="s">
        <v>33</v>
      </c>
      <c r="E25" s="31"/>
      <c r="F25" s="31"/>
      <c r="G25" s="31"/>
      <c r="H25" s="31"/>
      <c r="I25" s="26" t="s">
        <v>25</v>
      </c>
      <c r="J25" s="24" t="str">
        <f>IF('Rekapitulace stavby'!AN19="","",'Rekapitulace stavby'!AN19)</f>
        <v/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2"/>
      <c r="C26" s="31"/>
      <c r="D26" s="31"/>
      <c r="E26" s="24" t="str">
        <f>IF('Rekapitulace stavby'!E20="","",'Rekapitulace stavby'!E20)</f>
        <v xml:space="preserve"> </v>
      </c>
      <c r="F26" s="31"/>
      <c r="G26" s="31"/>
      <c r="H26" s="31"/>
      <c r="I26" s="26" t="s">
        <v>27</v>
      </c>
      <c r="J26" s="24" t="str">
        <f>IF('Rekapitulace stavby'!AN20="","",'Rekapitulace stavby'!AN20)</f>
        <v/>
      </c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2"/>
      <c r="C28" s="31"/>
      <c r="D28" s="26" t="s">
        <v>34</v>
      </c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98"/>
      <c r="B29" s="99"/>
      <c r="C29" s="98"/>
      <c r="D29" s="98"/>
      <c r="E29" s="203" t="s">
        <v>1</v>
      </c>
      <c r="F29" s="203"/>
      <c r="G29" s="203"/>
      <c r="H29" s="203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35</v>
      </c>
      <c r="E32" s="31"/>
      <c r="F32" s="31"/>
      <c r="G32" s="31"/>
      <c r="H32" s="31"/>
      <c r="I32" s="31"/>
      <c r="J32" s="70">
        <f>ROUND(J134,2)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37</v>
      </c>
      <c r="G34" s="31"/>
      <c r="H34" s="31"/>
      <c r="I34" s="35" t="s">
        <v>36</v>
      </c>
      <c r="J34" s="35" t="s">
        <v>38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39</v>
      </c>
      <c r="E35" s="26" t="s">
        <v>40</v>
      </c>
      <c r="F35" s="103">
        <f>ROUND((SUM(BE134:BE173)),2)</f>
        <v>0</v>
      </c>
      <c r="G35" s="31"/>
      <c r="H35" s="31"/>
      <c r="I35" s="104">
        <v>0.21</v>
      </c>
      <c r="J35" s="103">
        <f>ROUND(((SUM(BE134:BE173))*I35),2)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26" t="s">
        <v>41</v>
      </c>
      <c r="F36" s="103">
        <f>ROUND((SUM(BF134:BF173)),2)</f>
        <v>0</v>
      </c>
      <c r="G36" s="31"/>
      <c r="H36" s="31"/>
      <c r="I36" s="104">
        <v>0.15</v>
      </c>
      <c r="J36" s="103">
        <f>ROUND(((SUM(BF134:BF173))*I36),2)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3">
        <f>ROUND((SUM(BG134:BG173)),2)</f>
        <v>0</v>
      </c>
      <c r="G37" s="31"/>
      <c r="H37" s="31"/>
      <c r="I37" s="104">
        <v>0.21</v>
      </c>
      <c r="J37" s="103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2"/>
      <c r="C38" s="31"/>
      <c r="D38" s="31"/>
      <c r="E38" s="26" t="s">
        <v>43</v>
      </c>
      <c r="F38" s="103">
        <f>ROUND((SUM(BH134:BH173)),2)</f>
        <v>0</v>
      </c>
      <c r="G38" s="31"/>
      <c r="H38" s="31"/>
      <c r="I38" s="104">
        <v>0.15</v>
      </c>
      <c r="J38" s="103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2"/>
      <c r="C39" s="31"/>
      <c r="D39" s="31"/>
      <c r="E39" s="26" t="s">
        <v>44</v>
      </c>
      <c r="F39" s="103">
        <f>ROUND((SUM(BI134:BI173)),2)</f>
        <v>0</v>
      </c>
      <c r="G39" s="31"/>
      <c r="H39" s="31"/>
      <c r="I39" s="104">
        <v>0</v>
      </c>
      <c r="J39" s="103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5"/>
      <c r="D41" s="106" t="s">
        <v>45</v>
      </c>
      <c r="E41" s="59"/>
      <c r="F41" s="59"/>
      <c r="G41" s="107" t="s">
        <v>46</v>
      </c>
      <c r="H41" s="108" t="s">
        <v>47</v>
      </c>
      <c r="I41" s="59"/>
      <c r="J41" s="109">
        <f>SUM(J32:J39)</f>
        <v>0</v>
      </c>
      <c r="K41" s="110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48</v>
      </c>
      <c r="E50" s="43"/>
      <c r="F50" s="43"/>
      <c r="G50" s="42" t="s">
        <v>49</v>
      </c>
      <c r="H50" s="43"/>
      <c r="I50" s="43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50</v>
      </c>
      <c r="E61" s="34"/>
      <c r="F61" s="111" t="s">
        <v>51</v>
      </c>
      <c r="G61" s="44" t="s">
        <v>50</v>
      </c>
      <c r="H61" s="34"/>
      <c r="I61" s="34"/>
      <c r="J61" s="112" t="s">
        <v>51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52</v>
      </c>
      <c r="E65" s="45"/>
      <c r="F65" s="45"/>
      <c r="G65" s="42" t="s">
        <v>53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50</v>
      </c>
      <c r="E76" s="34"/>
      <c r="F76" s="111" t="s">
        <v>51</v>
      </c>
      <c r="G76" s="44" t="s">
        <v>50</v>
      </c>
      <c r="H76" s="34"/>
      <c r="I76" s="34"/>
      <c r="J76" s="112" t="s">
        <v>51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38" t="str">
        <f>E7</f>
        <v>Sanace svahů Zouvalka</v>
      </c>
      <c r="F85" s="239"/>
      <c r="G85" s="239"/>
      <c r="H85" s="239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9"/>
      <c r="C86" s="26" t="s">
        <v>94</v>
      </c>
      <c r="L86" s="19"/>
    </row>
    <row r="87" spans="1:31" s="2" customFormat="1" ht="16.5" customHeight="1">
      <c r="A87" s="31"/>
      <c r="B87" s="32"/>
      <c r="C87" s="31"/>
      <c r="D87" s="31"/>
      <c r="E87" s="238" t="s">
        <v>95</v>
      </c>
      <c r="F87" s="240"/>
      <c r="G87" s="240"/>
      <c r="H87" s="240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96</v>
      </c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1"/>
      <c r="D89" s="31"/>
      <c r="E89" s="214" t="str">
        <f>E11</f>
        <v>002 - Ostatní a vedlejší náklady</v>
      </c>
      <c r="F89" s="240"/>
      <c r="G89" s="240"/>
      <c r="H89" s="240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1"/>
      <c r="E91" s="31"/>
      <c r="F91" s="24" t="str">
        <f>F14</f>
        <v xml:space="preserve"> </v>
      </c>
      <c r="G91" s="31"/>
      <c r="H91" s="31"/>
      <c r="I91" s="26" t="s">
        <v>22</v>
      </c>
      <c r="J91" s="54" t="str">
        <f>IF(J14="","",J14)</f>
        <v>13. 10. 2022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1"/>
      <c r="E93" s="31"/>
      <c r="F93" s="24" t="str">
        <f>E17</f>
        <v>Magistrát města Brno</v>
      </c>
      <c r="G93" s="31"/>
      <c r="H93" s="31"/>
      <c r="I93" s="26" t="s">
        <v>30</v>
      </c>
      <c r="J93" s="29" t="str">
        <f>E23</f>
        <v>Ing. Martin Pargač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28</v>
      </c>
      <c r="D94" s="31"/>
      <c r="E94" s="31"/>
      <c r="F94" s="24" t="str">
        <f>IF(E20="","",E20)</f>
        <v>Vyplň údaj</v>
      </c>
      <c r="G94" s="31"/>
      <c r="H94" s="31"/>
      <c r="I94" s="26" t="s">
        <v>33</v>
      </c>
      <c r="J94" s="29" t="str">
        <f>E26</f>
        <v xml:space="preserve"> 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13" t="s">
        <v>99</v>
      </c>
      <c r="D96" s="105"/>
      <c r="E96" s="105"/>
      <c r="F96" s="105"/>
      <c r="G96" s="105"/>
      <c r="H96" s="105"/>
      <c r="I96" s="105"/>
      <c r="J96" s="114" t="s">
        <v>100</v>
      </c>
      <c r="K96" s="105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15" t="s">
        <v>101</v>
      </c>
      <c r="D98" s="31"/>
      <c r="E98" s="31"/>
      <c r="F98" s="31"/>
      <c r="G98" s="31"/>
      <c r="H98" s="31"/>
      <c r="I98" s="31"/>
      <c r="J98" s="70">
        <f>J134</f>
        <v>0</v>
      </c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6" t="s">
        <v>102</v>
      </c>
    </row>
    <row r="99" spans="2:12" s="9" customFormat="1" ht="24.95" customHeight="1">
      <c r="B99" s="116"/>
      <c r="D99" s="117" t="s">
        <v>103</v>
      </c>
      <c r="E99" s="118"/>
      <c r="F99" s="118"/>
      <c r="G99" s="118"/>
      <c r="H99" s="118"/>
      <c r="I99" s="118"/>
      <c r="J99" s="119">
        <f>J135</f>
        <v>0</v>
      </c>
      <c r="L99" s="116"/>
    </row>
    <row r="100" spans="2:12" s="10" customFormat="1" ht="19.9" customHeight="1">
      <c r="B100" s="120"/>
      <c r="D100" s="121" t="s">
        <v>262</v>
      </c>
      <c r="E100" s="122"/>
      <c r="F100" s="122"/>
      <c r="G100" s="122"/>
      <c r="H100" s="122"/>
      <c r="I100" s="122"/>
      <c r="J100" s="123">
        <f>J136</f>
        <v>0</v>
      </c>
      <c r="L100" s="120"/>
    </row>
    <row r="101" spans="2:12" s="10" customFormat="1" ht="14.85" customHeight="1">
      <c r="B101" s="120"/>
      <c r="D101" s="121" t="s">
        <v>263</v>
      </c>
      <c r="E101" s="122"/>
      <c r="F101" s="122"/>
      <c r="G101" s="122"/>
      <c r="H101" s="122"/>
      <c r="I101" s="122"/>
      <c r="J101" s="123">
        <f>J137</f>
        <v>0</v>
      </c>
      <c r="L101" s="120"/>
    </row>
    <row r="102" spans="2:12" s="10" customFormat="1" ht="14.85" customHeight="1">
      <c r="B102" s="120"/>
      <c r="D102" s="121" t="s">
        <v>264</v>
      </c>
      <c r="E102" s="122"/>
      <c r="F102" s="122"/>
      <c r="G102" s="122"/>
      <c r="H102" s="122"/>
      <c r="I102" s="122"/>
      <c r="J102" s="123">
        <f>J146</f>
        <v>0</v>
      </c>
      <c r="L102" s="120"/>
    </row>
    <row r="103" spans="2:12" s="10" customFormat="1" ht="19.9" customHeight="1">
      <c r="B103" s="120"/>
      <c r="D103" s="121" t="s">
        <v>265</v>
      </c>
      <c r="E103" s="122"/>
      <c r="F103" s="122"/>
      <c r="G103" s="122"/>
      <c r="H103" s="122"/>
      <c r="I103" s="122"/>
      <c r="J103" s="123">
        <f>J149</f>
        <v>0</v>
      </c>
      <c r="L103" s="120"/>
    </row>
    <row r="104" spans="2:12" s="10" customFormat="1" ht="14.85" customHeight="1">
      <c r="B104" s="120"/>
      <c r="D104" s="121" t="s">
        <v>266</v>
      </c>
      <c r="E104" s="122"/>
      <c r="F104" s="122"/>
      <c r="G104" s="122"/>
      <c r="H104" s="122"/>
      <c r="I104" s="122"/>
      <c r="J104" s="123">
        <f>J150</f>
        <v>0</v>
      </c>
      <c r="L104" s="120"/>
    </row>
    <row r="105" spans="2:12" s="10" customFormat="1" ht="14.85" customHeight="1">
      <c r="B105" s="120"/>
      <c r="D105" s="121" t="s">
        <v>267</v>
      </c>
      <c r="E105" s="122"/>
      <c r="F105" s="122"/>
      <c r="G105" s="122"/>
      <c r="H105" s="122"/>
      <c r="I105" s="122"/>
      <c r="J105" s="123">
        <f>J153</f>
        <v>0</v>
      </c>
      <c r="L105" s="120"/>
    </row>
    <row r="106" spans="2:12" s="10" customFormat="1" ht="14.85" customHeight="1">
      <c r="B106" s="120"/>
      <c r="D106" s="121" t="s">
        <v>268</v>
      </c>
      <c r="E106" s="122"/>
      <c r="F106" s="122"/>
      <c r="G106" s="122"/>
      <c r="H106" s="122"/>
      <c r="I106" s="122"/>
      <c r="J106" s="123">
        <f>J156</f>
        <v>0</v>
      </c>
      <c r="L106" s="120"/>
    </row>
    <row r="107" spans="2:12" s="10" customFormat="1" ht="14.85" customHeight="1">
      <c r="B107" s="120"/>
      <c r="D107" s="121" t="s">
        <v>269</v>
      </c>
      <c r="E107" s="122"/>
      <c r="F107" s="122"/>
      <c r="G107" s="122"/>
      <c r="H107" s="122"/>
      <c r="I107" s="122"/>
      <c r="J107" s="123">
        <f>J159</f>
        <v>0</v>
      </c>
      <c r="L107" s="120"/>
    </row>
    <row r="108" spans="2:12" s="10" customFormat="1" ht="14.85" customHeight="1">
      <c r="B108" s="120"/>
      <c r="D108" s="121" t="s">
        <v>270</v>
      </c>
      <c r="E108" s="122"/>
      <c r="F108" s="122"/>
      <c r="G108" s="122"/>
      <c r="H108" s="122"/>
      <c r="I108" s="122"/>
      <c r="J108" s="123">
        <f>J162</f>
        <v>0</v>
      </c>
      <c r="L108" s="120"/>
    </row>
    <row r="109" spans="2:12" s="10" customFormat="1" ht="19.9" customHeight="1">
      <c r="B109" s="120"/>
      <c r="D109" s="121" t="s">
        <v>271</v>
      </c>
      <c r="E109" s="122"/>
      <c r="F109" s="122"/>
      <c r="G109" s="122"/>
      <c r="H109" s="122"/>
      <c r="I109" s="122"/>
      <c r="J109" s="123">
        <f>J165</f>
        <v>0</v>
      </c>
      <c r="L109" s="120"/>
    </row>
    <row r="110" spans="2:12" s="10" customFormat="1" ht="14.85" customHeight="1">
      <c r="B110" s="120"/>
      <c r="D110" s="121" t="s">
        <v>272</v>
      </c>
      <c r="E110" s="122"/>
      <c r="F110" s="122"/>
      <c r="G110" s="122"/>
      <c r="H110" s="122"/>
      <c r="I110" s="122"/>
      <c r="J110" s="123">
        <f>J166</f>
        <v>0</v>
      </c>
      <c r="L110" s="120"/>
    </row>
    <row r="111" spans="2:12" s="10" customFormat="1" ht="19.9" customHeight="1">
      <c r="B111" s="120"/>
      <c r="D111" s="121" t="s">
        <v>273</v>
      </c>
      <c r="E111" s="122"/>
      <c r="F111" s="122"/>
      <c r="G111" s="122"/>
      <c r="H111" s="122"/>
      <c r="I111" s="122"/>
      <c r="J111" s="123">
        <f>J170</f>
        <v>0</v>
      </c>
      <c r="L111" s="120"/>
    </row>
    <row r="112" spans="2:12" s="10" customFormat="1" ht="14.85" customHeight="1">
      <c r="B112" s="120"/>
      <c r="D112" s="121" t="s">
        <v>274</v>
      </c>
      <c r="E112" s="122"/>
      <c r="F112" s="122"/>
      <c r="G112" s="122"/>
      <c r="H112" s="122"/>
      <c r="I112" s="122"/>
      <c r="J112" s="123">
        <f>J171</f>
        <v>0</v>
      </c>
      <c r="L112" s="120"/>
    </row>
    <row r="113" spans="1:31" s="2" customFormat="1" ht="21.7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8" spans="1:31" s="2" customFormat="1" ht="6.95" customHeight="1">
      <c r="A118" s="31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4.95" customHeight="1">
      <c r="A119" s="31"/>
      <c r="B119" s="32"/>
      <c r="C119" s="20" t="s">
        <v>106</v>
      </c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16</v>
      </c>
      <c r="D121" s="31"/>
      <c r="E121" s="31"/>
      <c r="F121" s="31"/>
      <c r="G121" s="31"/>
      <c r="H121" s="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1"/>
      <c r="D122" s="31"/>
      <c r="E122" s="238" t="str">
        <f>E7</f>
        <v>Sanace svahů Zouvalka</v>
      </c>
      <c r="F122" s="239"/>
      <c r="G122" s="239"/>
      <c r="H122" s="239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2:12" s="1" customFormat="1" ht="12" customHeight="1">
      <c r="B123" s="19"/>
      <c r="C123" s="26" t="s">
        <v>94</v>
      </c>
      <c r="L123" s="19"/>
    </row>
    <row r="124" spans="1:31" s="2" customFormat="1" ht="16.5" customHeight="1">
      <c r="A124" s="31"/>
      <c r="B124" s="32"/>
      <c r="C124" s="31"/>
      <c r="D124" s="31"/>
      <c r="E124" s="238" t="s">
        <v>95</v>
      </c>
      <c r="F124" s="240"/>
      <c r="G124" s="240"/>
      <c r="H124" s="240"/>
      <c r="I124" s="31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96</v>
      </c>
      <c r="D125" s="31"/>
      <c r="E125" s="31"/>
      <c r="F125" s="31"/>
      <c r="G125" s="31"/>
      <c r="H125" s="31"/>
      <c r="I125" s="31"/>
      <c r="J125" s="31"/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6.5" customHeight="1">
      <c r="A126" s="31"/>
      <c r="B126" s="32"/>
      <c r="C126" s="31"/>
      <c r="D126" s="31"/>
      <c r="E126" s="214" t="str">
        <f>E11</f>
        <v>002 - Ostatní a vedlejší náklady</v>
      </c>
      <c r="F126" s="240"/>
      <c r="G126" s="240"/>
      <c r="H126" s="240"/>
      <c r="I126" s="31"/>
      <c r="J126" s="31"/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20</v>
      </c>
      <c r="D128" s="31"/>
      <c r="E128" s="31"/>
      <c r="F128" s="24" t="str">
        <f>F14</f>
        <v xml:space="preserve"> </v>
      </c>
      <c r="G128" s="31"/>
      <c r="H128" s="31"/>
      <c r="I128" s="26" t="s">
        <v>22</v>
      </c>
      <c r="J128" s="54" t="str">
        <f>IF(J14="","",J14)</f>
        <v>13. 10. 2022</v>
      </c>
      <c r="K128" s="31"/>
      <c r="L128" s="4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6.9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5.2" customHeight="1">
      <c r="A130" s="31"/>
      <c r="B130" s="32"/>
      <c r="C130" s="26" t="s">
        <v>24</v>
      </c>
      <c r="D130" s="31"/>
      <c r="E130" s="31"/>
      <c r="F130" s="24" t="str">
        <f>E17</f>
        <v>Magistrát města Brno</v>
      </c>
      <c r="G130" s="31"/>
      <c r="H130" s="31"/>
      <c r="I130" s="26" t="s">
        <v>30</v>
      </c>
      <c r="J130" s="29" t="str">
        <f>E23</f>
        <v>Ing. Martin Pargač</v>
      </c>
      <c r="K130" s="31"/>
      <c r="L130" s="4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28</v>
      </c>
      <c r="D131" s="31"/>
      <c r="E131" s="31"/>
      <c r="F131" s="24" t="str">
        <f>IF(E20="","",E20)</f>
        <v>Vyplň údaj</v>
      </c>
      <c r="G131" s="31"/>
      <c r="H131" s="31"/>
      <c r="I131" s="26" t="s">
        <v>33</v>
      </c>
      <c r="J131" s="29" t="str">
        <f>E26</f>
        <v xml:space="preserve"> </v>
      </c>
      <c r="K131" s="31"/>
      <c r="L131" s="4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0.35" customHeight="1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4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11" customFormat="1" ht="29.25" customHeight="1">
      <c r="A133" s="124"/>
      <c r="B133" s="125"/>
      <c r="C133" s="126" t="s">
        <v>107</v>
      </c>
      <c r="D133" s="127" t="s">
        <v>60</v>
      </c>
      <c r="E133" s="127" t="s">
        <v>56</v>
      </c>
      <c r="F133" s="127" t="s">
        <v>57</v>
      </c>
      <c r="G133" s="127" t="s">
        <v>108</v>
      </c>
      <c r="H133" s="127" t="s">
        <v>109</v>
      </c>
      <c r="I133" s="127" t="s">
        <v>110</v>
      </c>
      <c r="J133" s="127" t="s">
        <v>100</v>
      </c>
      <c r="K133" s="128" t="s">
        <v>111</v>
      </c>
      <c r="L133" s="129"/>
      <c r="M133" s="61" t="s">
        <v>1</v>
      </c>
      <c r="N133" s="62" t="s">
        <v>39</v>
      </c>
      <c r="O133" s="62" t="s">
        <v>112</v>
      </c>
      <c r="P133" s="62" t="s">
        <v>113</v>
      </c>
      <c r="Q133" s="62" t="s">
        <v>114</v>
      </c>
      <c r="R133" s="62" t="s">
        <v>115</v>
      </c>
      <c r="S133" s="62" t="s">
        <v>116</v>
      </c>
      <c r="T133" s="63" t="s">
        <v>117</v>
      </c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</row>
    <row r="134" spans="1:63" s="2" customFormat="1" ht="22.9" customHeight="1">
      <c r="A134" s="31"/>
      <c r="B134" s="32"/>
      <c r="C134" s="68" t="s">
        <v>118</v>
      </c>
      <c r="D134" s="31"/>
      <c r="E134" s="31"/>
      <c r="F134" s="31"/>
      <c r="G134" s="31"/>
      <c r="H134" s="31"/>
      <c r="I134" s="31"/>
      <c r="J134" s="130">
        <f>BK134</f>
        <v>0</v>
      </c>
      <c r="K134" s="31"/>
      <c r="L134" s="32"/>
      <c r="M134" s="64"/>
      <c r="N134" s="55"/>
      <c r="O134" s="65"/>
      <c r="P134" s="131">
        <f>P135</f>
        <v>0</v>
      </c>
      <c r="Q134" s="65"/>
      <c r="R134" s="131">
        <f>R135</f>
        <v>0</v>
      </c>
      <c r="S134" s="65"/>
      <c r="T134" s="132">
        <f>T135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6" t="s">
        <v>74</v>
      </c>
      <c r="AU134" s="16" t="s">
        <v>102</v>
      </c>
      <c r="BK134" s="133">
        <f>BK135</f>
        <v>0</v>
      </c>
    </row>
    <row r="135" spans="2:63" s="12" customFormat="1" ht="25.9" customHeight="1">
      <c r="B135" s="134"/>
      <c r="D135" s="135" t="s">
        <v>74</v>
      </c>
      <c r="E135" s="136" t="s">
        <v>119</v>
      </c>
      <c r="F135" s="136" t="s">
        <v>120</v>
      </c>
      <c r="I135" s="137"/>
      <c r="J135" s="138">
        <f>BK135</f>
        <v>0</v>
      </c>
      <c r="L135" s="134"/>
      <c r="M135" s="139"/>
      <c r="N135" s="140"/>
      <c r="O135" s="140"/>
      <c r="P135" s="141">
        <f>P136+P149+P165+P170</f>
        <v>0</v>
      </c>
      <c r="Q135" s="140"/>
      <c r="R135" s="141">
        <f>R136+R149+R165+R170</f>
        <v>0</v>
      </c>
      <c r="S135" s="140"/>
      <c r="T135" s="142">
        <f>T136+T149+T165+T170</f>
        <v>0</v>
      </c>
      <c r="AR135" s="135" t="s">
        <v>82</v>
      </c>
      <c r="AT135" s="143" t="s">
        <v>74</v>
      </c>
      <c r="AU135" s="143" t="s">
        <v>75</v>
      </c>
      <c r="AY135" s="135" t="s">
        <v>121</v>
      </c>
      <c r="BK135" s="144">
        <f>BK136+BK149+BK165+BK170</f>
        <v>0</v>
      </c>
    </row>
    <row r="136" spans="2:63" s="12" customFormat="1" ht="22.9" customHeight="1">
      <c r="B136" s="134"/>
      <c r="D136" s="135" t="s">
        <v>74</v>
      </c>
      <c r="E136" s="145" t="s">
        <v>275</v>
      </c>
      <c r="F136" s="145" t="s">
        <v>276</v>
      </c>
      <c r="I136" s="137"/>
      <c r="J136" s="146">
        <f>BK136</f>
        <v>0</v>
      </c>
      <c r="L136" s="134"/>
      <c r="M136" s="139"/>
      <c r="N136" s="140"/>
      <c r="O136" s="140"/>
      <c r="P136" s="141">
        <f>P137+P146</f>
        <v>0</v>
      </c>
      <c r="Q136" s="140"/>
      <c r="R136" s="141">
        <f>R137+R146</f>
        <v>0</v>
      </c>
      <c r="S136" s="140"/>
      <c r="T136" s="142">
        <f>T137+T146</f>
        <v>0</v>
      </c>
      <c r="AR136" s="135" t="s">
        <v>82</v>
      </c>
      <c r="AT136" s="143" t="s">
        <v>74</v>
      </c>
      <c r="AU136" s="143" t="s">
        <v>82</v>
      </c>
      <c r="AY136" s="135" t="s">
        <v>121</v>
      </c>
      <c r="BK136" s="144">
        <f>BK137+BK146</f>
        <v>0</v>
      </c>
    </row>
    <row r="137" spans="2:63" s="12" customFormat="1" ht="20.85" customHeight="1">
      <c r="B137" s="134"/>
      <c r="D137" s="135" t="s">
        <v>74</v>
      </c>
      <c r="E137" s="145" t="s">
        <v>277</v>
      </c>
      <c r="F137" s="145" t="s">
        <v>278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SUM(P138:P145)</f>
        <v>0</v>
      </c>
      <c r="Q137" s="140"/>
      <c r="R137" s="141">
        <f>SUM(R138:R145)</f>
        <v>0</v>
      </c>
      <c r="S137" s="140"/>
      <c r="T137" s="142">
        <f>SUM(T138:T145)</f>
        <v>0</v>
      </c>
      <c r="AR137" s="135" t="s">
        <v>82</v>
      </c>
      <c r="AT137" s="143" t="s">
        <v>74</v>
      </c>
      <c r="AU137" s="143" t="s">
        <v>84</v>
      </c>
      <c r="AY137" s="135" t="s">
        <v>121</v>
      </c>
      <c r="BK137" s="144">
        <f>SUM(BK138:BK145)</f>
        <v>0</v>
      </c>
    </row>
    <row r="138" spans="1:65" s="2" customFormat="1" ht="16.5" customHeight="1">
      <c r="A138" s="31"/>
      <c r="B138" s="147"/>
      <c r="C138" s="148" t="s">
        <v>82</v>
      </c>
      <c r="D138" s="148" t="s">
        <v>123</v>
      </c>
      <c r="E138" s="149" t="s">
        <v>279</v>
      </c>
      <c r="F138" s="150" t="s">
        <v>280</v>
      </c>
      <c r="G138" s="151" t="s">
        <v>162</v>
      </c>
      <c r="H138" s="152">
        <v>1</v>
      </c>
      <c r="I138" s="153"/>
      <c r="J138" s="154">
        <f>ROUND(I138*H138,2)</f>
        <v>0</v>
      </c>
      <c r="K138" s="150" t="s">
        <v>1</v>
      </c>
      <c r="L138" s="32"/>
      <c r="M138" s="155" t="s">
        <v>1</v>
      </c>
      <c r="N138" s="156" t="s">
        <v>40</v>
      </c>
      <c r="O138" s="57"/>
      <c r="P138" s="157">
        <f>O138*H138</f>
        <v>0</v>
      </c>
      <c r="Q138" s="157">
        <v>0</v>
      </c>
      <c r="R138" s="157">
        <f>Q138*H138</f>
        <v>0</v>
      </c>
      <c r="S138" s="157">
        <v>0</v>
      </c>
      <c r="T138" s="158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59" t="s">
        <v>128</v>
      </c>
      <c r="AT138" s="159" t="s">
        <v>123</v>
      </c>
      <c r="AU138" s="159" t="s">
        <v>139</v>
      </c>
      <c r="AY138" s="16" t="s">
        <v>121</v>
      </c>
      <c r="BE138" s="160">
        <f>IF(N138="základní",J138,0)</f>
        <v>0</v>
      </c>
      <c r="BF138" s="160">
        <f>IF(N138="snížená",J138,0)</f>
        <v>0</v>
      </c>
      <c r="BG138" s="160">
        <f>IF(N138="zákl. přenesená",J138,0)</f>
        <v>0</v>
      </c>
      <c r="BH138" s="160">
        <f>IF(N138="sníž. přenesená",J138,0)</f>
        <v>0</v>
      </c>
      <c r="BI138" s="160">
        <f>IF(N138="nulová",J138,0)</f>
        <v>0</v>
      </c>
      <c r="BJ138" s="16" t="s">
        <v>82</v>
      </c>
      <c r="BK138" s="160">
        <f>ROUND(I138*H138,2)</f>
        <v>0</v>
      </c>
      <c r="BL138" s="16" t="s">
        <v>128</v>
      </c>
      <c r="BM138" s="159" t="s">
        <v>281</v>
      </c>
    </row>
    <row r="139" spans="1:47" s="2" customFormat="1" ht="58.5">
      <c r="A139" s="31"/>
      <c r="B139" s="32"/>
      <c r="C139" s="31"/>
      <c r="D139" s="161" t="s">
        <v>130</v>
      </c>
      <c r="E139" s="31"/>
      <c r="F139" s="162" t="s">
        <v>282</v>
      </c>
      <c r="G139" s="31"/>
      <c r="H139" s="31"/>
      <c r="I139" s="163"/>
      <c r="J139" s="31"/>
      <c r="K139" s="31"/>
      <c r="L139" s="32"/>
      <c r="M139" s="164"/>
      <c r="N139" s="165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130</v>
      </c>
      <c r="AU139" s="16" t="s">
        <v>139</v>
      </c>
    </row>
    <row r="140" spans="1:65" s="2" customFormat="1" ht="62.65" customHeight="1">
      <c r="A140" s="31"/>
      <c r="B140" s="147"/>
      <c r="C140" s="148" t="s">
        <v>84</v>
      </c>
      <c r="D140" s="148" t="s">
        <v>123</v>
      </c>
      <c r="E140" s="149" t="s">
        <v>283</v>
      </c>
      <c r="F140" s="150" t="s">
        <v>284</v>
      </c>
      <c r="G140" s="151" t="s">
        <v>167</v>
      </c>
      <c r="H140" s="152">
        <v>100</v>
      </c>
      <c r="I140" s="153"/>
      <c r="J140" s="154">
        <f>ROUND(I140*H140,2)</f>
        <v>0</v>
      </c>
      <c r="K140" s="150" t="s">
        <v>1</v>
      </c>
      <c r="L140" s="32"/>
      <c r="M140" s="155" t="s">
        <v>1</v>
      </c>
      <c r="N140" s="156" t="s">
        <v>40</v>
      </c>
      <c r="O140" s="57"/>
      <c r="P140" s="157">
        <f>O140*H140</f>
        <v>0</v>
      </c>
      <c r="Q140" s="157">
        <v>0</v>
      </c>
      <c r="R140" s="157">
        <f>Q140*H140</f>
        <v>0</v>
      </c>
      <c r="S140" s="157">
        <v>0</v>
      </c>
      <c r="T140" s="158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9" t="s">
        <v>128</v>
      </c>
      <c r="AT140" s="159" t="s">
        <v>123</v>
      </c>
      <c r="AU140" s="159" t="s">
        <v>139</v>
      </c>
      <c r="AY140" s="16" t="s">
        <v>121</v>
      </c>
      <c r="BE140" s="160">
        <f>IF(N140="základní",J140,0)</f>
        <v>0</v>
      </c>
      <c r="BF140" s="160">
        <f>IF(N140="snížená",J140,0)</f>
        <v>0</v>
      </c>
      <c r="BG140" s="160">
        <f>IF(N140="zákl. přenesená",J140,0)</f>
        <v>0</v>
      </c>
      <c r="BH140" s="160">
        <f>IF(N140="sníž. přenesená",J140,0)</f>
        <v>0</v>
      </c>
      <c r="BI140" s="160">
        <f>IF(N140="nulová",J140,0)</f>
        <v>0</v>
      </c>
      <c r="BJ140" s="16" t="s">
        <v>82</v>
      </c>
      <c r="BK140" s="160">
        <f>ROUND(I140*H140,2)</f>
        <v>0</v>
      </c>
      <c r="BL140" s="16" t="s">
        <v>128</v>
      </c>
      <c r="BM140" s="159" t="s">
        <v>285</v>
      </c>
    </row>
    <row r="141" spans="1:47" s="2" customFormat="1" ht="39">
      <c r="A141" s="31"/>
      <c r="B141" s="32"/>
      <c r="C141" s="31"/>
      <c r="D141" s="161" t="s">
        <v>130</v>
      </c>
      <c r="E141" s="31"/>
      <c r="F141" s="162" t="s">
        <v>284</v>
      </c>
      <c r="G141" s="31"/>
      <c r="H141" s="31"/>
      <c r="I141" s="163"/>
      <c r="J141" s="31"/>
      <c r="K141" s="31"/>
      <c r="L141" s="32"/>
      <c r="M141" s="164"/>
      <c r="N141" s="165"/>
      <c r="O141" s="57"/>
      <c r="P141" s="57"/>
      <c r="Q141" s="57"/>
      <c r="R141" s="57"/>
      <c r="S141" s="57"/>
      <c r="T141" s="58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130</v>
      </c>
      <c r="AU141" s="16" t="s">
        <v>139</v>
      </c>
    </row>
    <row r="142" spans="1:65" s="2" customFormat="1" ht="24.2" customHeight="1">
      <c r="A142" s="31"/>
      <c r="B142" s="147"/>
      <c r="C142" s="148" t="s">
        <v>183</v>
      </c>
      <c r="D142" s="148" t="s">
        <v>123</v>
      </c>
      <c r="E142" s="149" t="s">
        <v>286</v>
      </c>
      <c r="F142" s="150" t="s">
        <v>287</v>
      </c>
      <c r="G142" s="151" t="s">
        <v>288</v>
      </c>
      <c r="H142" s="152">
        <v>672</v>
      </c>
      <c r="I142" s="153"/>
      <c r="J142" s="154">
        <f>ROUND(I142*H142,2)</f>
        <v>0</v>
      </c>
      <c r="K142" s="150" t="s">
        <v>1</v>
      </c>
      <c r="L142" s="32"/>
      <c r="M142" s="155" t="s">
        <v>1</v>
      </c>
      <c r="N142" s="156" t="s">
        <v>40</v>
      </c>
      <c r="O142" s="57"/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9" t="s">
        <v>128</v>
      </c>
      <c r="AT142" s="159" t="s">
        <v>123</v>
      </c>
      <c r="AU142" s="159" t="s">
        <v>139</v>
      </c>
      <c r="AY142" s="16" t="s">
        <v>121</v>
      </c>
      <c r="BE142" s="160">
        <f>IF(N142="základní",J142,0)</f>
        <v>0</v>
      </c>
      <c r="BF142" s="160">
        <f>IF(N142="snížená",J142,0)</f>
        <v>0</v>
      </c>
      <c r="BG142" s="160">
        <f>IF(N142="zákl. přenesená",J142,0)</f>
        <v>0</v>
      </c>
      <c r="BH142" s="160">
        <f>IF(N142="sníž. přenesená",J142,0)</f>
        <v>0</v>
      </c>
      <c r="BI142" s="160">
        <f>IF(N142="nulová",J142,0)</f>
        <v>0</v>
      </c>
      <c r="BJ142" s="16" t="s">
        <v>82</v>
      </c>
      <c r="BK142" s="160">
        <f>ROUND(I142*H142,2)</f>
        <v>0</v>
      </c>
      <c r="BL142" s="16" t="s">
        <v>128</v>
      </c>
      <c r="BM142" s="159" t="s">
        <v>289</v>
      </c>
    </row>
    <row r="143" spans="1:47" s="2" customFormat="1" ht="19.5">
      <c r="A143" s="31"/>
      <c r="B143" s="32"/>
      <c r="C143" s="31"/>
      <c r="D143" s="161" t="s">
        <v>130</v>
      </c>
      <c r="E143" s="31"/>
      <c r="F143" s="162" t="s">
        <v>287</v>
      </c>
      <c r="G143" s="31"/>
      <c r="H143" s="31"/>
      <c r="I143" s="163"/>
      <c r="J143" s="31"/>
      <c r="K143" s="31"/>
      <c r="L143" s="32"/>
      <c r="M143" s="164"/>
      <c r="N143" s="165"/>
      <c r="O143" s="57"/>
      <c r="P143" s="57"/>
      <c r="Q143" s="57"/>
      <c r="R143" s="57"/>
      <c r="S143" s="57"/>
      <c r="T143" s="58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130</v>
      </c>
      <c r="AU143" s="16" t="s">
        <v>139</v>
      </c>
    </row>
    <row r="144" spans="2:51" s="13" customFormat="1" ht="11.25">
      <c r="B144" s="166"/>
      <c r="D144" s="161" t="s">
        <v>132</v>
      </c>
      <c r="E144" s="167" t="s">
        <v>1</v>
      </c>
      <c r="F144" s="168" t="s">
        <v>290</v>
      </c>
      <c r="H144" s="167" t="s">
        <v>1</v>
      </c>
      <c r="I144" s="169"/>
      <c r="L144" s="166"/>
      <c r="M144" s="170"/>
      <c r="N144" s="171"/>
      <c r="O144" s="171"/>
      <c r="P144" s="171"/>
      <c r="Q144" s="171"/>
      <c r="R144" s="171"/>
      <c r="S144" s="171"/>
      <c r="T144" s="172"/>
      <c r="AT144" s="167" t="s">
        <v>132</v>
      </c>
      <c r="AU144" s="167" t="s">
        <v>139</v>
      </c>
      <c r="AV144" s="13" t="s">
        <v>82</v>
      </c>
      <c r="AW144" s="13" t="s">
        <v>32</v>
      </c>
      <c r="AX144" s="13" t="s">
        <v>75</v>
      </c>
      <c r="AY144" s="167" t="s">
        <v>121</v>
      </c>
    </row>
    <row r="145" spans="2:51" s="14" customFormat="1" ht="11.25">
      <c r="B145" s="173"/>
      <c r="D145" s="161" t="s">
        <v>132</v>
      </c>
      <c r="E145" s="174" t="s">
        <v>1</v>
      </c>
      <c r="F145" s="175" t="s">
        <v>291</v>
      </c>
      <c r="H145" s="176">
        <v>672</v>
      </c>
      <c r="I145" s="17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4" t="s">
        <v>132</v>
      </c>
      <c r="AU145" s="174" t="s">
        <v>139</v>
      </c>
      <c r="AV145" s="14" t="s">
        <v>84</v>
      </c>
      <c r="AW145" s="14" t="s">
        <v>32</v>
      </c>
      <c r="AX145" s="14" t="s">
        <v>82</v>
      </c>
      <c r="AY145" s="174" t="s">
        <v>121</v>
      </c>
    </row>
    <row r="146" spans="2:63" s="12" customFormat="1" ht="20.85" customHeight="1">
      <c r="B146" s="134"/>
      <c r="D146" s="135" t="s">
        <v>74</v>
      </c>
      <c r="E146" s="145" t="s">
        <v>292</v>
      </c>
      <c r="F146" s="145" t="s">
        <v>293</v>
      </c>
      <c r="I146" s="137"/>
      <c r="J146" s="146">
        <f>BK146</f>
        <v>0</v>
      </c>
      <c r="L146" s="134"/>
      <c r="M146" s="139"/>
      <c r="N146" s="140"/>
      <c r="O146" s="140"/>
      <c r="P146" s="141">
        <f>SUM(P147:P148)</f>
        <v>0</v>
      </c>
      <c r="Q146" s="140"/>
      <c r="R146" s="141">
        <f>SUM(R147:R148)</f>
        <v>0</v>
      </c>
      <c r="S146" s="140"/>
      <c r="T146" s="142">
        <f>SUM(T147:T148)</f>
        <v>0</v>
      </c>
      <c r="AR146" s="135" t="s">
        <v>82</v>
      </c>
      <c r="AT146" s="143" t="s">
        <v>74</v>
      </c>
      <c r="AU146" s="143" t="s">
        <v>84</v>
      </c>
      <c r="AY146" s="135" t="s">
        <v>121</v>
      </c>
      <c r="BK146" s="144">
        <f>SUM(BK147:BK148)</f>
        <v>0</v>
      </c>
    </row>
    <row r="147" spans="1:65" s="2" customFormat="1" ht="16.5" customHeight="1">
      <c r="A147" s="31"/>
      <c r="B147" s="147"/>
      <c r="C147" s="148" t="s">
        <v>139</v>
      </c>
      <c r="D147" s="148" t="s">
        <v>123</v>
      </c>
      <c r="E147" s="149" t="s">
        <v>294</v>
      </c>
      <c r="F147" s="150" t="s">
        <v>295</v>
      </c>
      <c r="G147" s="151" t="s">
        <v>296</v>
      </c>
      <c r="H147" s="152">
        <v>1</v>
      </c>
      <c r="I147" s="153"/>
      <c r="J147" s="154">
        <f>ROUND(I147*H147,2)</f>
        <v>0</v>
      </c>
      <c r="K147" s="150" t="s">
        <v>1</v>
      </c>
      <c r="L147" s="32"/>
      <c r="M147" s="155" t="s">
        <v>1</v>
      </c>
      <c r="N147" s="156" t="s">
        <v>40</v>
      </c>
      <c r="O147" s="57"/>
      <c r="P147" s="157">
        <f>O147*H147</f>
        <v>0</v>
      </c>
      <c r="Q147" s="157">
        <v>0</v>
      </c>
      <c r="R147" s="157">
        <f>Q147*H147</f>
        <v>0</v>
      </c>
      <c r="S147" s="157">
        <v>0</v>
      </c>
      <c r="T147" s="158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59" t="s">
        <v>128</v>
      </c>
      <c r="AT147" s="159" t="s">
        <v>123</v>
      </c>
      <c r="AU147" s="159" t="s">
        <v>139</v>
      </c>
      <c r="AY147" s="16" t="s">
        <v>121</v>
      </c>
      <c r="BE147" s="160">
        <f>IF(N147="základní",J147,0)</f>
        <v>0</v>
      </c>
      <c r="BF147" s="160">
        <f>IF(N147="snížená",J147,0)</f>
        <v>0</v>
      </c>
      <c r="BG147" s="160">
        <f>IF(N147="zákl. přenesená",J147,0)</f>
        <v>0</v>
      </c>
      <c r="BH147" s="160">
        <f>IF(N147="sníž. přenesená",J147,0)</f>
        <v>0</v>
      </c>
      <c r="BI147" s="160">
        <f>IF(N147="nulová",J147,0)</f>
        <v>0</v>
      </c>
      <c r="BJ147" s="16" t="s">
        <v>82</v>
      </c>
      <c r="BK147" s="160">
        <f>ROUND(I147*H147,2)</f>
        <v>0</v>
      </c>
      <c r="BL147" s="16" t="s">
        <v>128</v>
      </c>
      <c r="BM147" s="159" t="s">
        <v>297</v>
      </c>
    </row>
    <row r="148" spans="1:47" s="2" customFormat="1" ht="11.25">
      <c r="A148" s="31"/>
      <c r="B148" s="32"/>
      <c r="C148" s="31"/>
      <c r="D148" s="161" t="s">
        <v>130</v>
      </c>
      <c r="E148" s="31"/>
      <c r="F148" s="162" t="s">
        <v>298</v>
      </c>
      <c r="G148" s="31"/>
      <c r="H148" s="31"/>
      <c r="I148" s="163"/>
      <c r="J148" s="31"/>
      <c r="K148" s="31"/>
      <c r="L148" s="32"/>
      <c r="M148" s="164"/>
      <c r="N148" s="165"/>
      <c r="O148" s="57"/>
      <c r="P148" s="57"/>
      <c r="Q148" s="57"/>
      <c r="R148" s="57"/>
      <c r="S148" s="57"/>
      <c r="T148" s="58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6" t="s">
        <v>130</v>
      </c>
      <c r="AU148" s="16" t="s">
        <v>139</v>
      </c>
    </row>
    <row r="149" spans="2:63" s="12" customFormat="1" ht="22.9" customHeight="1">
      <c r="B149" s="134"/>
      <c r="D149" s="135" t="s">
        <v>74</v>
      </c>
      <c r="E149" s="145" t="s">
        <v>299</v>
      </c>
      <c r="F149" s="145" t="s">
        <v>300</v>
      </c>
      <c r="I149" s="137"/>
      <c r="J149" s="146">
        <f>BK149</f>
        <v>0</v>
      </c>
      <c r="L149" s="134"/>
      <c r="M149" s="139"/>
      <c r="N149" s="140"/>
      <c r="O149" s="140"/>
      <c r="P149" s="141">
        <f>P150+P153+P156+P159+P162</f>
        <v>0</v>
      </c>
      <c r="Q149" s="140"/>
      <c r="R149" s="141">
        <f>R150+R153+R156+R159+R162</f>
        <v>0</v>
      </c>
      <c r="S149" s="140"/>
      <c r="T149" s="142">
        <f>T150+T153+T156+T159+T162</f>
        <v>0</v>
      </c>
      <c r="AR149" s="135" t="s">
        <v>82</v>
      </c>
      <c r="AT149" s="143" t="s">
        <v>74</v>
      </c>
      <c r="AU149" s="143" t="s">
        <v>82</v>
      </c>
      <c r="AY149" s="135" t="s">
        <v>121</v>
      </c>
      <c r="BK149" s="144">
        <f>BK150+BK153+BK156+BK159+BK162</f>
        <v>0</v>
      </c>
    </row>
    <row r="150" spans="2:63" s="12" customFormat="1" ht="20.85" customHeight="1">
      <c r="B150" s="134"/>
      <c r="D150" s="135" t="s">
        <v>74</v>
      </c>
      <c r="E150" s="145" t="s">
        <v>301</v>
      </c>
      <c r="F150" s="145" t="s">
        <v>302</v>
      </c>
      <c r="I150" s="137"/>
      <c r="J150" s="146">
        <f>BK150</f>
        <v>0</v>
      </c>
      <c r="L150" s="134"/>
      <c r="M150" s="139"/>
      <c r="N150" s="140"/>
      <c r="O150" s="140"/>
      <c r="P150" s="141">
        <f>SUM(P151:P152)</f>
        <v>0</v>
      </c>
      <c r="Q150" s="140"/>
      <c r="R150" s="141">
        <f>SUM(R151:R152)</f>
        <v>0</v>
      </c>
      <c r="S150" s="140"/>
      <c r="T150" s="142">
        <f>SUM(T151:T152)</f>
        <v>0</v>
      </c>
      <c r="AR150" s="135" t="s">
        <v>82</v>
      </c>
      <c r="AT150" s="143" t="s">
        <v>74</v>
      </c>
      <c r="AU150" s="143" t="s">
        <v>84</v>
      </c>
      <c r="AY150" s="135" t="s">
        <v>121</v>
      </c>
      <c r="BK150" s="144">
        <f>SUM(BK151:BK152)</f>
        <v>0</v>
      </c>
    </row>
    <row r="151" spans="1:65" s="2" customFormat="1" ht="16.5" customHeight="1">
      <c r="A151" s="31"/>
      <c r="B151" s="147"/>
      <c r="C151" s="148" t="s">
        <v>128</v>
      </c>
      <c r="D151" s="148" t="s">
        <v>123</v>
      </c>
      <c r="E151" s="149" t="s">
        <v>303</v>
      </c>
      <c r="F151" s="150" t="s">
        <v>304</v>
      </c>
      <c r="G151" s="151" t="s">
        <v>162</v>
      </c>
      <c r="H151" s="152">
        <v>1</v>
      </c>
      <c r="I151" s="153"/>
      <c r="J151" s="154">
        <f>ROUND(I151*H151,2)</f>
        <v>0</v>
      </c>
      <c r="K151" s="150" t="s">
        <v>1</v>
      </c>
      <c r="L151" s="32"/>
      <c r="M151" s="155" t="s">
        <v>1</v>
      </c>
      <c r="N151" s="156" t="s">
        <v>40</v>
      </c>
      <c r="O151" s="57"/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59" t="s">
        <v>128</v>
      </c>
      <c r="AT151" s="159" t="s">
        <v>123</v>
      </c>
      <c r="AU151" s="159" t="s">
        <v>139</v>
      </c>
      <c r="AY151" s="16" t="s">
        <v>121</v>
      </c>
      <c r="BE151" s="160">
        <f>IF(N151="základní",J151,0)</f>
        <v>0</v>
      </c>
      <c r="BF151" s="160">
        <f>IF(N151="snížená",J151,0)</f>
        <v>0</v>
      </c>
      <c r="BG151" s="160">
        <f>IF(N151="zákl. přenesená",J151,0)</f>
        <v>0</v>
      </c>
      <c r="BH151" s="160">
        <f>IF(N151="sníž. přenesená",J151,0)</f>
        <v>0</v>
      </c>
      <c r="BI151" s="160">
        <f>IF(N151="nulová",J151,0)</f>
        <v>0</v>
      </c>
      <c r="BJ151" s="16" t="s">
        <v>82</v>
      </c>
      <c r="BK151" s="160">
        <f>ROUND(I151*H151,2)</f>
        <v>0</v>
      </c>
      <c r="BL151" s="16" t="s">
        <v>128</v>
      </c>
      <c r="BM151" s="159" t="s">
        <v>305</v>
      </c>
    </row>
    <row r="152" spans="1:47" s="2" customFormat="1" ht="11.25">
      <c r="A152" s="31"/>
      <c r="B152" s="32"/>
      <c r="C152" s="31"/>
      <c r="D152" s="161" t="s">
        <v>130</v>
      </c>
      <c r="E152" s="31"/>
      <c r="F152" s="162" t="s">
        <v>304</v>
      </c>
      <c r="G152" s="31"/>
      <c r="H152" s="31"/>
      <c r="I152" s="163"/>
      <c r="J152" s="31"/>
      <c r="K152" s="31"/>
      <c r="L152" s="32"/>
      <c r="M152" s="164"/>
      <c r="N152" s="165"/>
      <c r="O152" s="57"/>
      <c r="P152" s="57"/>
      <c r="Q152" s="57"/>
      <c r="R152" s="57"/>
      <c r="S152" s="57"/>
      <c r="T152" s="58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6" t="s">
        <v>130</v>
      </c>
      <c r="AU152" s="16" t="s">
        <v>139</v>
      </c>
    </row>
    <row r="153" spans="2:63" s="12" customFormat="1" ht="20.85" customHeight="1">
      <c r="B153" s="134"/>
      <c r="D153" s="135" t="s">
        <v>74</v>
      </c>
      <c r="E153" s="145" t="s">
        <v>306</v>
      </c>
      <c r="F153" s="145" t="s">
        <v>307</v>
      </c>
      <c r="I153" s="137"/>
      <c r="J153" s="146">
        <f>BK153</f>
        <v>0</v>
      </c>
      <c r="L153" s="134"/>
      <c r="M153" s="139"/>
      <c r="N153" s="140"/>
      <c r="O153" s="140"/>
      <c r="P153" s="141">
        <f>SUM(P154:P155)</f>
        <v>0</v>
      </c>
      <c r="Q153" s="140"/>
      <c r="R153" s="141">
        <f>SUM(R154:R155)</f>
        <v>0</v>
      </c>
      <c r="S153" s="140"/>
      <c r="T153" s="142">
        <f>SUM(T154:T155)</f>
        <v>0</v>
      </c>
      <c r="AR153" s="135" t="s">
        <v>82</v>
      </c>
      <c r="AT153" s="143" t="s">
        <v>74</v>
      </c>
      <c r="AU153" s="143" t="s">
        <v>84</v>
      </c>
      <c r="AY153" s="135" t="s">
        <v>121</v>
      </c>
      <c r="BK153" s="144">
        <f>SUM(BK154:BK155)</f>
        <v>0</v>
      </c>
    </row>
    <row r="154" spans="1:65" s="2" customFormat="1" ht="24.2" customHeight="1">
      <c r="A154" s="31"/>
      <c r="B154" s="147"/>
      <c r="C154" s="148" t="s">
        <v>148</v>
      </c>
      <c r="D154" s="148" t="s">
        <v>123</v>
      </c>
      <c r="E154" s="149" t="s">
        <v>308</v>
      </c>
      <c r="F154" s="150" t="s">
        <v>309</v>
      </c>
      <c r="G154" s="151" t="s">
        <v>162</v>
      </c>
      <c r="H154" s="152">
        <v>1</v>
      </c>
      <c r="I154" s="153"/>
      <c r="J154" s="154">
        <f>ROUND(I154*H154,2)</f>
        <v>0</v>
      </c>
      <c r="K154" s="150" t="s">
        <v>1</v>
      </c>
      <c r="L154" s="32"/>
      <c r="M154" s="155" t="s">
        <v>1</v>
      </c>
      <c r="N154" s="156" t="s">
        <v>40</v>
      </c>
      <c r="O154" s="57"/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59" t="s">
        <v>128</v>
      </c>
      <c r="AT154" s="159" t="s">
        <v>123</v>
      </c>
      <c r="AU154" s="159" t="s">
        <v>139</v>
      </c>
      <c r="AY154" s="16" t="s">
        <v>121</v>
      </c>
      <c r="BE154" s="160">
        <f>IF(N154="základní",J154,0)</f>
        <v>0</v>
      </c>
      <c r="BF154" s="160">
        <f>IF(N154="snížená",J154,0)</f>
        <v>0</v>
      </c>
      <c r="BG154" s="160">
        <f>IF(N154="zákl. přenesená",J154,0)</f>
        <v>0</v>
      </c>
      <c r="BH154" s="160">
        <f>IF(N154="sníž. přenesená",J154,0)</f>
        <v>0</v>
      </c>
      <c r="BI154" s="160">
        <f>IF(N154="nulová",J154,0)</f>
        <v>0</v>
      </c>
      <c r="BJ154" s="16" t="s">
        <v>82</v>
      </c>
      <c r="BK154" s="160">
        <f>ROUND(I154*H154,2)</f>
        <v>0</v>
      </c>
      <c r="BL154" s="16" t="s">
        <v>128</v>
      </c>
      <c r="BM154" s="159" t="s">
        <v>310</v>
      </c>
    </row>
    <row r="155" spans="1:47" s="2" customFormat="1" ht="39">
      <c r="A155" s="31"/>
      <c r="B155" s="32"/>
      <c r="C155" s="31"/>
      <c r="D155" s="161" t="s">
        <v>130</v>
      </c>
      <c r="E155" s="31"/>
      <c r="F155" s="162" t="s">
        <v>311</v>
      </c>
      <c r="G155" s="31"/>
      <c r="H155" s="31"/>
      <c r="I155" s="163"/>
      <c r="J155" s="31"/>
      <c r="K155" s="31"/>
      <c r="L155" s="32"/>
      <c r="M155" s="164"/>
      <c r="N155" s="165"/>
      <c r="O155" s="57"/>
      <c r="P155" s="57"/>
      <c r="Q155" s="57"/>
      <c r="R155" s="57"/>
      <c r="S155" s="57"/>
      <c r="T155" s="58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6" t="s">
        <v>130</v>
      </c>
      <c r="AU155" s="16" t="s">
        <v>139</v>
      </c>
    </row>
    <row r="156" spans="2:63" s="12" customFormat="1" ht="20.85" customHeight="1">
      <c r="B156" s="134"/>
      <c r="D156" s="135" t="s">
        <v>74</v>
      </c>
      <c r="E156" s="145" t="s">
        <v>312</v>
      </c>
      <c r="F156" s="145" t="s">
        <v>313</v>
      </c>
      <c r="I156" s="137"/>
      <c r="J156" s="146">
        <f>BK156</f>
        <v>0</v>
      </c>
      <c r="L156" s="134"/>
      <c r="M156" s="139"/>
      <c r="N156" s="140"/>
      <c r="O156" s="140"/>
      <c r="P156" s="141">
        <f>SUM(P157:P158)</f>
        <v>0</v>
      </c>
      <c r="Q156" s="140"/>
      <c r="R156" s="141">
        <f>SUM(R157:R158)</f>
        <v>0</v>
      </c>
      <c r="S156" s="140"/>
      <c r="T156" s="142">
        <f>SUM(T157:T158)</f>
        <v>0</v>
      </c>
      <c r="AR156" s="135" t="s">
        <v>82</v>
      </c>
      <c r="AT156" s="143" t="s">
        <v>74</v>
      </c>
      <c r="AU156" s="143" t="s">
        <v>84</v>
      </c>
      <c r="AY156" s="135" t="s">
        <v>121</v>
      </c>
      <c r="BK156" s="144">
        <f>SUM(BK157:BK158)</f>
        <v>0</v>
      </c>
    </row>
    <row r="157" spans="1:65" s="2" customFormat="1" ht="37.9" customHeight="1">
      <c r="A157" s="31"/>
      <c r="B157" s="147"/>
      <c r="C157" s="148" t="s">
        <v>153</v>
      </c>
      <c r="D157" s="148" t="s">
        <v>123</v>
      </c>
      <c r="E157" s="149" t="s">
        <v>314</v>
      </c>
      <c r="F157" s="150" t="s">
        <v>315</v>
      </c>
      <c r="G157" s="151" t="s">
        <v>162</v>
      </c>
      <c r="H157" s="152">
        <v>1</v>
      </c>
      <c r="I157" s="153"/>
      <c r="J157" s="154">
        <f>ROUND(I157*H157,2)</f>
        <v>0</v>
      </c>
      <c r="K157" s="150" t="s">
        <v>1</v>
      </c>
      <c r="L157" s="32"/>
      <c r="M157" s="155" t="s">
        <v>1</v>
      </c>
      <c r="N157" s="156" t="s">
        <v>40</v>
      </c>
      <c r="O157" s="57"/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59" t="s">
        <v>128</v>
      </c>
      <c r="AT157" s="159" t="s">
        <v>123</v>
      </c>
      <c r="AU157" s="159" t="s">
        <v>139</v>
      </c>
      <c r="AY157" s="16" t="s">
        <v>121</v>
      </c>
      <c r="BE157" s="160">
        <f>IF(N157="základní",J157,0)</f>
        <v>0</v>
      </c>
      <c r="BF157" s="160">
        <f>IF(N157="snížená",J157,0)</f>
        <v>0</v>
      </c>
      <c r="BG157" s="160">
        <f>IF(N157="zákl. přenesená",J157,0)</f>
        <v>0</v>
      </c>
      <c r="BH157" s="160">
        <f>IF(N157="sníž. přenesená",J157,0)</f>
        <v>0</v>
      </c>
      <c r="BI157" s="160">
        <f>IF(N157="nulová",J157,0)</f>
        <v>0</v>
      </c>
      <c r="BJ157" s="16" t="s">
        <v>82</v>
      </c>
      <c r="BK157" s="160">
        <f>ROUND(I157*H157,2)</f>
        <v>0</v>
      </c>
      <c r="BL157" s="16" t="s">
        <v>128</v>
      </c>
      <c r="BM157" s="159" t="s">
        <v>316</v>
      </c>
    </row>
    <row r="158" spans="1:47" s="2" customFormat="1" ht="29.25">
      <c r="A158" s="31"/>
      <c r="B158" s="32"/>
      <c r="C158" s="31"/>
      <c r="D158" s="161" t="s">
        <v>130</v>
      </c>
      <c r="E158" s="31"/>
      <c r="F158" s="162" t="s">
        <v>315</v>
      </c>
      <c r="G158" s="31"/>
      <c r="H158" s="31"/>
      <c r="I158" s="163"/>
      <c r="J158" s="31"/>
      <c r="K158" s="31"/>
      <c r="L158" s="32"/>
      <c r="M158" s="164"/>
      <c r="N158" s="165"/>
      <c r="O158" s="57"/>
      <c r="P158" s="57"/>
      <c r="Q158" s="57"/>
      <c r="R158" s="57"/>
      <c r="S158" s="57"/>
      <c r="T158" s="58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6" t="s">
        <v>130</v>
      </c>
      <c r="AU158" s="16" t="s">
        <v>139</v>
      </c>
    </row>
    <row r="159" spans="2:63" s="12" customFormat="1" ht="20.85" customHeight="1">
      <c r="B159" s="134"/>
      <c r="D159" s="135" t="s">
        <v>74</v>
      </c>
      <c r="E159" s="145" t="s">
        <v>317</v>
      </c>
      <c r="F159" s="145" t="s">
        <v>318</v>
      </c>
      <c r="I159" s="137"/>
      <c r="J159" s="146">
        <f>BK159</f>
        <v>0</v>
      </c>
      <c r="L159" s="134"/>
      <c r="M159" s="139"/>
      <c r="N159" s="140"/>
      <c r="O159" s="140"/>
      <c r="P159" s="141">
        <f>SUM(P160:P161)</f>
        <v>0</v>
      </c>
      <c r="Q159" s="140"/>
      <c r="R159" s="141">
        <f>SUM(R160:R161)</f>
        <v>0</v>
      </c>
      <c r="S159" s="140"/>
      <c r="T159" s="142">
        <f>SUM(T160:T161)</f>
        <v>0</v>
      </c>
      <c r="AR159" s="135" t="s">
        <v>82</v>
      </c>
      <c r="AT159" s="143" t="s">
        <v>74</v>
      </c>
      <c r="AU159" s="143" t="s">
        <v>84</v>
      </c>
      <c r="AY159" s="135" t="s">
        <v>121</v>
      </c>
      <c r="BK159" s="144">
        <f>SUM(BK160:BK161)</f>
        <v>0</v>
      </c>
    </row>
    <row r="160" spans="1:65" s="2" customFormat="1" ht="66.75" customHeight="1">
      <c r="A160" s="31"/>
      <c r="B160" s="147"/>
      <c r="C160" s="148" t="s">
        <v>159</v>
      </c>
      <c r="D160" s="148" t="s">
        <v>123</v>
      </c>
      <c r="E160" s="149" t="s">
        <v>319</v>
      </c>
      <c r="F160" s="150" t="s">
        <v>320</v>
      </c>
      <c r="G160" s="151" t="s">
        <v>162</v>
      </c>
      <c r="H160" s="152">
        <v>1</v>
      </c>
      <c r="I160" s="153"/>
      <c r="J160" s="154">
        <f>ROUND(I160*H160,2)</f>
        <v>0</v>
      </c>
      <c r="K160" s="150" t="s">
        <v>1</v>
      </c>
      <c r="L160" s="32"/>
      <c r="M160" s="155" t="s">
        <v>1</v>
      </c>
      <c r="N160" s="156" t="s">
        <v>40</v>
      </c>
      <c r="O160" s="57"/>
      <c r="P160" s="157">
        <f>O160*H160</f>
        <v>0</v>
      </c>
      <c r="Q160" s="157">
        <v>0</v>
      </c>
      <c r="R160" s="157">
        <f>Q160*H160</f>
        <v>0</v>
      </c>
      <c r="S160" s="157">
        <v>0</v>
      </c>
      <c r="T160" s="158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59" t="s">
        <v>128</v>
      </c>
      <c r="AT160" s="159" t="s">
        <v>123</v>
      </c>
      <c r="AU160" s="159" t="s">
        <v>139</v>
      </c>
      <c r="AY160" s="16" t="s">
        <v>121</v>
      </c>
      <c r="BE160" s="160">
        <f>IF(N160="základní",J160,0)</f>
        <v>0</v>
      </c>
      <c r="BF160" s="160">
        <f>IF(N160="snížená",J160,0)</f>
        <v>0</v>
      </c>
      <c r="BG160" s="160">
        <f>IF(N160="zákl. přenesená",J160,0)</f>
        <v>0</v>
      </c>
      <c r="BH160" s="160">
        <f>IF(N160="sníž. přenesená",J160,0)</f>
        <v>0</v>
      </c>
      <c r="BI160" s="160">
        <f>IF(N160="nulová",J160,0)</f>
        <v>0</v>
      </c>
      <c r="BJ160" s="16" t="s">
        <v>82</v>
      </c>
      <c r="BK160" s="160">
        <f>ROUND(I160*H160,2)</f>
        <v>0</v>
      </c>
      <c r="BL160" s="16" t="s">
        <v>128</v>
      </c>
      <c r="BM160" s="159" t="s">
        <v>321</v>
      </c>
    </row>
    <row r="161" spans="1:47" s="2" customFormat="1" ht="58.5">
      <c r="A161" s="31"/>
      <c r="B161" s="32"/>
      <c r="C161" s="31"/>
      <c r="D161" s="161" t="s">
        <v>130</v>
      </c>
      <c r="E161" s="31"/>
      <c r="F161" s="162" t="s">
        <v>322</v>
      </c>
      <c r="G161" s="31"/>
      <c r="H161" s="31"/>
      <c r="I161" s="163"/>
      <c r="J161" s="31"/>
      <c r="K161" s="31"/>
      <c r="L161" s="32"/>
      <c r="M161" s="164"/>
      <c r="N161" s="165"/>
      <c r="O161" s="57"/>
      <c r="P161" s="57"/>
      <c r="Q161" s="57"/>
      <c r="R161" s="57"/>
      <c r="S161" s="57"/>
      <c r="T161" s="58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6" t="s">
        <v>130</v>
      </c>
      <c r="AU161" s="16" t="s">
        <v>139</v>
      </c>
    </row>
    <row r="162" spans="2:63" s="12" customFormat="1" ht="20.85" customHeight="1">
      <c r="B162" s="134"/>
      <c r="D162" s="135" t="s">
        <v>74</v>
      </c>
      <c r="E162" s="145" t="s">
        <v>323</v>
      </c>
      <c r="F162" s="145" t="s">
        <v>324</v>
      </c>
      <c r="I162" s="137"/>
      <c r="J162" s="146">
        <f>BK162</f>
        <v>0</v>
      </c>
      <c r="L162" s="134"/>
      <c r="M162" s="139"/>
      <c r="N162" s="140"/>
      <c r="O162" s="140"/>
      <c r="P162" s="141">
        <f>SUM(P163:P164)</f>
        <v>0</v>
      </c>
      <c r="Q162" s="140"/>
      <c r="R162" s="141">
        <f>SUM(R163:R164)</f>
        <v>0</v>
      </c>
      <c r="S162" s="140"/>
      <c r="T162" s="142">
        <f>SUM(T163:T164)</f>
        <v>0</v>
      </c>
      <c r="AR162" s="135" t="s">
        <v>82</v>
      </c>
      <c r="AT162" s="143" t="s">
        <v>74</v>
      </c>
      <c r="AU162" s="143" t="s">
        <v>84</v>
      </c>
      <c r="AY162" s="135" t="s">
        <v>121</v>
      </c>
      <c r="BK162" s="144">
        <f>SUM(BK163:BK164)</f>
        <v>0</v>
      </c>
    </row>
    <row r="163" spans="1:65" s="2" customFormat="1" ht="16.5" customHeight="1">
      <c r="A163" s="31"/>
      <c r="B163" s="147"/>
      <c r="C163" s="148" t="s">
        <v>164</v>
      </c>
      <c r="D163" s="148" t="s">
        <v>123</v>
      </c>
      <c r="E163" s="149" t="s">
        <v>325</v>
      </c>
      <c r="F163" s="150" t="s">
        <v>326</v>
      </c>
      <c r="G163" s="151" t="s">
        <v>288</v>
      </c>
      <c r="H163" s="152">
        <v>40</v>
      </c>
      <c r="I163" s="153"/>
      <c r="J163" s="154">
        <f>ROUND(I163*H163,2)</f>
        <v>0</v>
      </c>
      <c r="K163" s="150" t="s">
        <v>1</v>
      </c>
      <c r="L163" s="32"/>
      <c r="M163" s="155" t="s">
        <v>1</v>
      </c>
      <c r="N163" s="156" t="s">
        <v>40</v>
      </c>
      <c r="O163" s="57"/>
      <c r="P163" s="157">
        <f>O163*H163</f>
        <v>0</v>
      </c>
      <c r="Q163" s="157">
        <v>0</v>
      </c>
      <c r="R163" s="157">
        <f>Q163*H163</f>
        <v>0</v>
      </c>
      <c r="S163" s="157">
        <v>0</v>
      </c>
      <c r="T163" s="158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59" t="s">
        <v>128</v>
      </c>
      <c r="AT163" s="159" t="s">
        <v>123</v>
      </c>
      <c r="AU163" s="159" t="s">
        <v>139</v>
      </c>
      <c r="AY163" s="16" t="s">
        <v>121</v>
      </c>
      <c r="BE163" s="160">
        <f>IF(N163="základní",J163,0)</f>
        <v>0</v>
      </c>
      <c r="BF163" s="160">
        <f>IF(N163="snížená",J163,0)</f>
        <v>0</v>
      </c>
      <c r="BG163" s="160">
        <f>IF(N163="zákl. přenesená",J163,0)</f>
        <v>0</v>
      </c>
      <c r="BH163" s="160">
        <f>IF(N163="sníž. přenesená",J163,0)</f>
        <v>0</v>
      </c>
      <c r="BI163" s="160">
        <f>IF(N163="nulová",J163,0)</f>
        <v>0</v>
      </c>
      <c r="BJ163" s="16" t="s">
        <v>82</v>
      </c>
      <c r="BK163" s="160">
        <f>ROUND(I163*H163,2)</f>
        <v>0</v>
      </c>
      <c r="BL163" s="16" t="s">
        <v>128</v>
      </c>
      <c r="BM163" s="159" t="s">
        <v>327</v>
      </c>
    </row>
    <row r="164" spans="1:47" s="2" customFormat="1" ht="11.25">
      <c r="A164" s="31"/>
      <c r="B164" s="32"/>
      <c r="C164" s="31"/>
      <c r="D164" s="161" t="s">
        <v>130</v>
      </c>
      <c r="E164" s="31"/>
      <c r="F164" s="162" t="s">
        <v>326</v>
      </c>
      <c r="G164" s="31"/>
      <c r="H164" s="31"/>
      <c r="I164" s="163"/>
      <c r="J164" s="31"/>
      <c r="K164" s="31"/>
      <c r="L164" s="32"/>
      <c r="M164" s="164"/>
      <c r="N164" s="165"/>
      <c r="O164" s="57"/>
      <c r="P164" s="57"/>
      <c r="Q164" s="57"/>
      <c r="R164" s="57"/>
      <c r="S164" s="57"/>
      <c r="T164" s="58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6" t="s">
        <v>130</v>
      </c>
      <c r="AU164" s="16" t="s">
        <v>139</v>
      </c>
    </row>
    <row r="165" spans="2:63" s="12" customFormat="1" ht="22.9" customHeight="1">
      <c r="B165" s="134"/>
      <c r="D165" s="135" t="s">
        <v>74</v>
      </c>
      <c r="E165" s="145" t="s">
        <v>328</v>
      </c>
      <c r="F165" s="145" t="s">
        <v>329</v>
      </c>
      <c r="I165" s="137"/>
      <c r="J165" s="146">
        <f>BK165</f>
        <v>0</v>
      </c>
      <c r="L165" s="134"/>
      <c r="M165" s="139"/>
      <c r="N165" s="140"/>
      <c r="O165" s="140"/>
      <c r="P165" s="141">
        <f>P166</f>
        <v>0</v>
      </c>
      <c r="Q165" s="140"/>
      <c r="R165" s="141">
        <f>R166</f>
        <v>0</v>
      </c>
      <c r="S165" s="140"/>
      <c r="T165" s="142">
        <f>T166</f>
        <v>0</v>
      </c>
      <c r="AR165" s="135" t="s">
        <v>82</v>
      </c>
      <c r="AT165" s="143" t="s">
        <v>74</v>
      </c>
      <c r="AU165" s="143" t="s">
        <v>82</v>
      </c>
      <c r="AY165" s="135" t="s">
        <v>121</v>
      </c>
      <c r="BK165" s="144">
        <f>BK166</f>
        <v>0</v>
      </c>
    </row>
    <row r="166" spans="2:63" s="12" customFormat="1" ht="20.85" customHeight="1">
      <c r="B166" s="134"/>
      <c r="D166" s="135" t="s">
        <v>74</v>
      </c>
      <c r="E166" s="145" t="s">
        <v>330</v>
      </c>
      <c r="F166" s="145" t="s">
        <v>331</v>
      </c>
      <c r="I166" s="137"/>
      <c r="J166" s="146">
        <f>BK166</f>
        <v>0</v>
      </c>
      <c r="L166" s="134"/>
      <c r="M166" s="139"/>
      <c r="N166" s="140"/>
      <c r="O166" s="140"/>
      <c r="P166" s="141">
        <f>SUM(P167:P169)</f>
        <v>0</v>
      </c>
      <c r="Q166" s="140"/>
      <c r="R166" s="141">
        <f>SUM(R167:R169)</f>
        <v>0</v>
      </c>
      <c r="S166" s="140"/>
      <c r="T166" s="142">
        <f>SUM(T167:T169)</f>
        <v>0</v>
      </c>
      <c r="AR166" s="135" t="s">
        <v>82</v>
      </c>
      <c r="AT166" s="143" t="s">
        <v>74</v>
      </c>
      <c r="AU166" s="143" t="s">
        <v>84</v>
      </c>
      <c r="AY166" s="135" t="s">
        <v>121</v>
      </c>
      <c r="BK166" s="144">
        <f>SUM(BK167:BK169)</f>
        <v>0</v>
      </c>
    </row>
    <row r="167" spans="1:65" s="2" customFormat="1" ht="37.9" customHeight="1">
      <c r="A167" s="31"/>
      <c r="B167" s="147"/>
      <c r="C167" s="148" t="s">
        <v>170</v>
      </c>
      <c r="D167" s="148" t="s">
        <v>123</v>
      </c>
      <c r="E167" s="149" t="s">
        <v>332</v>
      </c>
      <c r="F167" s="150" t="s">
        <v>333</v>
      </c>
      <c r="G167" s="151" t="s">
        <v>162</v>
      </c>
      <c r="H167" s="152">
        <v>2</v>
      </c>
      <c r="I167" s="153"/>
      <c r="J167" s="154">
        <f>ROUND(I167*H167,2)</f>
        <v>0</v>
      </c>
      <c r="K167" s="150" t="s">
        <v>1</v>
      </c>
      <c r="L167" s="32"/>
      <c r="M167" s="155" t="s">
        <v>1</v>
      </c>
      <c r="N167" s="156" t="s">
        <v>40</v>
      </c>
      <c r="O167" s="57"/>
      <c r="P167" s="157">
        <f>O167*H167</f>
        <v>0</v>
      </c>
      <c r="Q167" s="157">
        <v>0</v>
      </c>
      <c r="R167" s="157">
        <f>Q167*H167</f>
        <v>0</v>
      </c>
      <c r="S167" s="157">
        <v>0</v>
      </c>
      <c r="T167" s="158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59" t="s">
        <v>128</v>
      </c>
      <c r="AT167" s="159" t="s">
        <v>123</v>
      </c>
      <c r="AU167" s="159" t="s">
        <v>139</v>
      </c>
      <c r="AY167" s="16" t="s">
        <v>121</v>
      </c>
      <c r="BE167" s="160">
        <f>IF(N167="základní",J167,0)</f>
        <v>0</v>
      </c>
      <c r="BF167" s="160">
        <f>IF(N167="snížená",J167,0)</f>
        <v>0</v>
      </c>
      <c r="BG167" s="160">
        <f>IF(N167="zákl. přenesená",J167,0)</f>
        <v>0</v>
      </c>
      <c r="BH167" s="160">
        <f>IF(N167="sníž. přenesená",J167,0)</f>
        <v>0</v>
      </c>
      <c r="BI167" s="160">
        <f>IF(N167="nulová",J167,0)</f>
        <v>0</v>
      </c>
      <c r="BJ167" s="16" t="s">
        <v>82</v>
      </c>
      <c r="BK167" s="160">
        <f>ROUND(I167*H167,2)</f>
        <v>0</v>
      </c>
      <c r="BL167" s="16" t="s">
        <v>128</v>
      </c>
      <c r="BM167" s="159" t="s">
        <v>334</v>
      </c>
    </row>
    <row r="168" spans="1:47" s="2" customFormat="1" ht="19.5">
      <c r="A168" s="31"/>
      <c r="B168" s="32"/>
      <c r="C168" s="31"/>
      <c r="D168" s="161" t="s">
        <v>130</v>
      </c>
      <c r="E168" s="31"/>
      <c r="F168" s="162" t="s">
        <v>333</v>
      </c>
      <c r="G168" s="31"/>
      <c r="H168" s="31"/>
      <c r="I168" s="163"/>
      <c r="J168" s="31"/>
      <c r="K168" s="31"/>
      <c r="L168" s="32"/>
      <c r="M168" s="164"/>
      <c r="N168" s="165"/>
      <c r="O168" s="57"/>
      <c r="P168" s="57"/>
      <c r="Q168" s="57"/>
      <c r="R168" s="57"/>
      <c r="S168" s="57"/>
      <c r="T168" s="58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6" t="s">
        <v>130</v>
      </c>
      <c r="AU168" s="16" t="s">
        <v>139</v>
      </c>
    </row>
    <row r="169" spans="2:51" s="14" customFormat="1" ht="11.25">
      <c r="B169" s="173"/>
      <c r="D169" s="161" t="s">
        <v>132</v>
      </c>
      <c r="E169" s="174" t="s">
        <v>1</v>
      </c>
      <c r="F169" s="175" t="s">
        <v>335</v>
      </c>
      <c r="H169" s="176">
        <v>2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132</v>
      </c>
      <c r="AU169" s="174" t="s">
        <v>139</v>
      </c>
      <c r="AV169" s="14" t="s">
        <v>84</v>
      </c>
      <c r="AW169" s="14" t="s">
        <v>32</v>
      </c>
      <c r="AX169" s="14" t="s">
        <v>82</v>
      </c>
      <c r="AY169" s="174" t="s">
        <v>121</v>
      </c>
    </row>
    <row r="170" spans="2:63" s="12" customFormat="1" ht="22.9" customHeight="1">
      <c r="B170" s="134"/>
      <c r="D170" s="135" t="s">
        <v>74</v>
      </c>
      <c r="E170" s="145" t="s">
        <v>336</v>
      </c>
      <c r="F170" s="145" t="s">
        <v>337</v>
      </c>
      <c r="I170" s="137"/>
      <c r="J170" s="146">
        <f>BK170</f>
        <v>0</v>
      </c>
      <c r="L170" s="134"/>
      <c r="M170" s="139"/>
      <c r="N170" s="140"/>
      <c r="O170" s="140"/>
      <c r="P170" s="141">
        <f>P171</f>
        <v>0</v>
      </c>
      <c r="Q170" s="140"/>
      <c r="R170" s="141">
        <f>R171</f>
        <v>0</v>
      </c>
      <c r="S170" s="140"/>
      <c r="T170" s="142">
        <f>T171</f>
        <v>0</v>
      </c>
      <c r="AR170" s="135" t="s">
        <v>82</v>
      </c>
      <c r="AT170" s="143" t="s">
        <v>74</v>
      </c>
      <c r="AU170" s="143" t="s">
        <v>82</v>
      </c>
      <c r="AY170" s="135" t="s">
        <v>121</v>
      </c>
      <c r="BK170" s="144">
        <f>BK171</f>
        <v>0</v>
      </c>
    </row>
    <row r="171" spans="2:63" s="12" customFormat="1" ht="20.85" customHeight="1">
      <c r="B171" s="134"/>
      <c r="D171" s="135" t="s">
        <v>74</v>
      </c>
      <c r="E171" s="145" t="s">
        <v>338</v>
      </c>
      <c r="F171" s="145" t="s">
        <v>337</v>
      </c>
      <c r="I171" s="137"/>
      <c r="J171" s="146">
        <f>BK171</f>
        <v>0</v>
      </c>
      <c r="L171" s="134"/>
      <c r="M171" s="139"/>
      <c r="N171" s="140"/>
      <c r="O171" s="140"/>
      <c r="P171" s="141">
        <f>SUM(P172:P173)</f>
        <v>0</v>
      </c>
      <c r="Q171" s="140"/>
      <c r="R171" s="141">
        <f>SUM(R172:R173)</f>
        <v>0</v>
      </c>
      <c r="S171" s="140"/>
      <c r="T171" s="142">
        <f>SUM(T172:T173)</f>
        <v>0</v>
      </c>
      <c r="AR171" s="135" t="s">
        <v>82</v>
      </c>
      <c r="AT171" s="143" t="s">
        <v>74</v>
      </c>
      <c r="AU171" s="143" t="s">
        <v>84</v>
      </c>
      <c r="AY171" s="135" t="s">
        <v>121</v>
      </c>
      <c r="BK171" s="144">
        <f>SUM(BK172:BK173)</f>
        <v>0</v>
      </c>
    </row>
    <row r="172" spans="1:65" s="2" customFormat="1" ht="16.5" customHeight="1">
      <c r="A172" s="31"/>
      <c r="B172" s="147"/>
      <c r="C172" s="148" t="s">
        <v>177</v>
      </c>
      <c r="D172" s="148" t="s">
        <v>123</v>
      </c>
      <c r="E172" s="149" t="s">
        <v>339</v>
      </c>
      <c r="F172" s="150" t="s">
        <v>340</v>
      </c>
      <c r="G172" s="151" t="s">
        <v>162</v>
      </c>
      <c r="H172" s="152">
        <v>1</v>
      </c>
      <c r="I172" s="153"/>
      <c r="J172" s="154">
        <f>ROUND(I172*H172,2)</f>
        <v>0</v>
      </c>
      <c r="K172" s="150" t="s">
        <v>1</v>
      </c>
      <c r="L172" s="32"/>
      <c r="M172" s="155" t="s">
        <v>1</v>
      </c>
      <c r="N172" s="156" t="s">
        <v>40</v>
      </c>
      <c r="O172" s="57"/>
      <c r="P172" s="157">
        <f>O172*H172</f>
        <v>0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59" t="s">
        <v>341</v>
      </c>
      <c r="AT172" s="159" t="s">
        <v>123</v>
      </c>
      <c r="AU172" s="159" t="s">
        <v>139</v>
      </c>
      <c r="AY172" s="16" t="s">
        <v>121</v>
      </c>
      <c r="BE172" s="160">
        <f>IF(N172="základní",J172,0)</f>
        <v>0</v>
      </c>
      <c r="BF172" s="160">
        <f>IF(N172="snížená",J172,0)</f>
        <v>0</v>
      </c>
      <c r="BG172" s="160">
        <f>IF(N172="zákl. přenesená",J172,0)</f>
        <v>0</v>
      </c>
      <c r="BH172" s="160">
        <f>IF(N172="sníž. přenesená",J172,0)</f>
        <v>0</v>
      </c>
      <c r="BI172" s="160">
        <f>IF(N172="nulová",J172,0)</f>
        <v>0</v>
      </c>
      <c r="BJ172" s="16" t="s">
        <v>82</v>
      </c>
      <c r="BK172" s="160">
        <f>ROUND(I172*H172,2)</f>
        <v>0</v>
      </c>
      <c r="BL172" s="16" t="s">
        <v>341</v>
      </c>
      <c r="BM172" s="159" t="s">
        <v>342</v>
      </c>
    </row>
    <row r="173" spans="1:47" s="2" customFormat="1" ht="19.5">
      <c r="A173" s="31"/>
      <c r="B173" s="32"/>
      <c r="C173" s="31"/>
      <c r="D173" s="161" t="s">
        <v>130</v>
      </c>
      <c r="E173" s="31"/>
      <c r="F173" s="162" t="s">
        <v>343</v>
      </c>
      <c r="G173" s="31"/>
      <c r="H173" s="31"/>
      <c r="I173" s="163"/>
      <c r="J173" s="31"/>
      <c r="K173" s="31"/>
      <c r="L173" s="32"/>
      <c r="M173" s="191"/>
      <c r="N173" s="192"/>
      <c r="O173" s="193"/>
      <c r="P173" s="193"/>
      <c r="Q173" s="193"/>
      <c r="R173" s="193"/>
      <c r="S173" s="193"/>
      <c r="T173" s="194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6" t="s">
        <v>130</v>
      </c>
      <c r="AU173" s="16" t="s">
        <v>139</v>
      </c>
    </row>
    <row r="174" spans="1:31" s="2" customFormat="1" ht="6.95" customHeight="1">
      <c r="A174" s="31"/>
      <c r="B174" s="46"/>
      <c r="C174" s="47"/>
      <c r="D174" s="47"/>
      <c r="E174" s="47"/>
      <c r="F174" s="47"/>
      <c r="G174" s="47"/>
      <c r="H174" s="47"/>
      <c r="I174" s="47"/>
      <c r="J174" s="47"/>
      <c r="K174" s="47"/>
      <c r="L174" s="32"/>
      <c r="M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</row>
  </sheetData>
  <autoFilter ref="C133:K173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Krumnikl, Radim</dc:creator>
  <cp:keywords/>
  <dc:description/>
  <cp:lastModifiedBy>Pargač, Martin</cp:lastModifiedBy>
  <dcterms:created xsi:type="dcterms:W3CDTF">2022-10-14T08:57:20Z</dcterms:created>
  <dcterms:modified xsi:type="dcterms:W3CDTF">2022-10-14T15:57:32Z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2022-10-14T15:56:03Z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22a5d53b-cc2d-4fd4-9eff-f03a365e32dd</vt:lpwstr>
  </property>
  <property fmtid="{D5CDD505-2E9C-101B-9397-08002B2CF9AE}" pid="8" name="MSIP_Label_43f08ec5-d6d9-4227-8387-ccbfcb3632c4_ContentBits">
    <vt:lpwstr>0</vt:lpwstr>
  </property>
</Properties>
</file>