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Work\MMB_Nova_radnice_archiv\Rozpocet\Vykaz_vymer\"/>
    </mc:Choice>
  </mc:AlternateContent>
  <xr:revisionPtr revIDLastSave="0" documentId="13_ncr:1_{9C78DCB0-9F05-4177-9155-3B5B288642E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Archiv - 2. etapa - trhliny" sheetId="2" r:id="rId2"/>
  </sheets>
  <definedNames>
    <definedName name="_xlnm._FilterDatabase" localSheetId="1" hidden="1">'Archiv - 2. etapa - trhliny'!$C$125:$K$177</definedName>
    <definedName name="_xlnm.Print_Titles" localSheetId="1">'Archiv - 2. etapa - trhliny'!$125:$125</definedName>
    <definedName name="_xlnm.Print_Titles" localSheetId="0">'Rekapitulace stavby'!$92:$92</definedName>
    <definedName name="_xlnm.Print_Area" localSheetId="1">'Archiv - 2. etapa - trhliny'!$C$4:$J$76,'Archiv - 2. etapa - trhliny'!$C$82:$J$109,'Archiv - 2. etapa - trhliny'!$C$115:$J$177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T166" i="2"/>
  <c r="R167" i="2"/>
  <c r="R166" i="2" s="1"/>
  <c r="P167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F120" i="2"/>
  <c r="E118" i="2"/>
  <c r="F87" i="2"/>
  <c r="E85" i="2"/>
  <c r="J22" i="2"/>
  <c r="E22" i="2"/>
  <c r="J123" i="2" s="1"/>
  <c r="J21" i="2"/>
  <c r="J19" i="2"/>
  <c r="E19" i="2"/>
  <c r="J122" i="2" s="1"/>
  <c r="J18" i="2"/>
  <c r="J16" i="2"/>
  <c r="E16" i="2"/>
  <c r="F123" i="2" s="1"/>
  <c r="J15" i="2"/>
  <c r="J13" i="2"/>
  <c r="E13" i="2"/>
  <c r="F122" i="2" s="1"/>
  <c r="J12" i="2"/>
  <c r="J10" i="2"/>
  <c r="J120" i="2" s="1"/>
  <c r="L90" i="1"/>
  <c r="AM90" i="1"/>
  <c r="AM89" i="1"/>
  <c r="L89" i="1"/>
  <c r="AM87" i="1"/>
  <c r="L87" i="1"/>
  <c r="L85" i="1"/>
  <c r="L84" i="1"/>
  <c r="BK177" i="2"/>
  <c r="BK176" i="2"/>
  <c r="BK173" i="2"/>
  <c r="BK155" i="2"/>
  <c r="BK151" i="2"/>
  <c r="BK145" i="2"/>
  <c r="BK134" i="2"/>
  <c r="BK174" i="2"/>
  <c r="BK170" i="2"/>
  <c r="BK164" i="2"/>
  <c r="BK159" i="2"/>
  <c r="BK154" i="2"/>
  <c r="BK142" i="2"/>
  <c r="BK138" i="2"/>
  <c r="BK171" i="2"/>
  <c r="BK147" i="2"/>
  <c r="BK143" i="2"/>
  <c r="BK132" i="2"/>
  <c r="BK153" i="2"/>
  <c r="BK149" i="2"/>
  <c r="BK144" i="2"/>
  <c r="BK135" i="2"/>
  <c r="BK130" i="2"/>
  <c r="AS94" i="1"/>
  <c r="BK165" i="2"/>
  <c r="BK148" i="2"/>
  <c r="BK137" i="2"/>
  <c r="BK167" i="2"/>
  <c r="BK161" i="2"/>
  <c r="BK158" i="2"/>
  <c r="BK140" i="2"/>
  <c r="BK136" i="2"/>
  <c r="BK133" i="2"/>
  <c r="BK160" i="2"/>
  <c r="BK150" i="2"/>
  <c r="BK146" i="2"/>
  <c r="BK141" i="2"/>
  <c r="BK129" i="2"/>
  <c r="J32" i="2" l="1"/>
  <c r="AW95" i="1" s="1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W30" i="1" s="1"/>
  <c r="R152" i="2"/>
  <c r="R131" i="2"/>
  <c r="P128" i="2"/>
  <c r="P139" i="2"/>
  <c r="T152" i="2"/>
  <c r="R157" i="2"/>
  <c r="R156" i="2" s="1"/>
  <c r="BK163" i="2"/>
  <c r="R169" i="2"/>
  <c r="R128" i="2"/>
  <c r="BK139" i="2"/>
  <c r="J98" i="2" s="1"/>
  <c r="BK152" i="2"/>
  <c r="J99" i="2"/>
  <c r="P157" i="2"/>
  <c r="P156" i="2" s="1"/>
  <c r="T172" i="2"/>
  <c r="T128" i="2"/>
  <c r="R139" i="2"/>
  <c r="T157" i="2"/>
  <c r="T156" i="2"/>
  <c r="T163" i="2"/>
  <c r="T162" i="2"/>
  <c r="BK169" i="2"/>
  <c r="R172" i="2"/>
  <c r="BK128" i="2"/>
  <c r="J96" i="2"/>
  <c r="P131" i="2"/>
  <c r="T139" i="2"/>
  <c r="P163" i="2"/>
  <c r="P162" i="2"/>
  <c r="T169" i="2"/>
  <c r="T168" i="2" s="1"/>
  <c r="P175" i="2"/>
  <c r="BK131" i="2"/>
  <c r="J97" i="2" s="1"/>
  <c r="T131" i="2"/>
  <c r="P152" i="2"/>
  <c r="BK157" i="2"/>
  <c r="J101" i="2" s="1"/>
  <c r="R163" i="2"/>
  <c r="R162" i="2"/>
  <c r="P169" i="2"/>
  <c r="BK172" i="2"/>
  <c r="J107" i="2"/>
  <c r="P172" i="2"/>
  <c r="P168" i="2" s="1"/>
  <c r="BK175" i="2"/>
  <c r="J108" i="2" s="1"/>
  <c r="R175" i="2"/>
  <c r="T175" i="2"/>
  <c r="BK166" i="2"/>
  <c r="J104" i="2" s="1"/>
  <c r="J87" i="2"/>
  <c r="F89" i="2"/>
  <c r="J89" i="2"/>
  <c r="F90" i="2"/>
  <c r="J90" i="2"/>
  <c r="BE129" i="2"/>
  <c r="BE130" i="2"/>
  <c r="BE132" i="2"/>
  <c r="BE133" i="2"/>
  <c r="BE134" i="2"/>
  <c r="BE135" i="2"/>
  <c r="BE136" i="2"/>
  <c r="BE137" i="2"/>
  <c r="BE138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3" i="2"/>
  <c r="BE154" i="2"/>
  <c r="BE155" i="2"/>
  <c r="BE158" i="2"/>
  <c r="BE159" i="2"/>
  <c r="BE160" i="2"/>
  <c r="BE161" i="2"/>
  <c r="BE164" i="2"/>
  <c r="BE165" i="2"/>
  <c r="BE167" i="2"/>
  <c r="BE170" i="2"/>
  <c r="BE171" i="2"/>
  <c r="BE173" i="2"/>
  <c r="BE174" i="2"/>
  <c r="BE176" i="2"/>
  <c r="BE177" i="2"/>
  <c r="R127" i="2" l="1"/>
  <c r="BK162" i="2"/>
  <c r="J102" i="2" s="1"/>
  <c r="P127" i="2"/>
  <c r="P126" i="2" s="1"/>
  <c r="AU95" i="1" s="1"/>
  <c r="AU94" i="1" s="1"/>
  <c r="BK168" i="2"/>
  <c r="J105" i="2" s="1"/>
  <c r="T127" i="2"/>
  <c r="T126" i="2"/>
  <c r="R168" i="2"/>
  <c r="BK127" i="2"/>
  <c r="J103" i="2"/>
  <c r="BK156" i="2"/>
  <c r="J100" i="2" s="1"/>
  <c r="J106" i="2"/>
  <c r="AW94" i="1"/>
  <c r="AK30" i="1" s="1"/>
  <c r="AY94" i="1"/>
  <c r="J31" i="2"/>
  <c r="AV95" i="1" s="1"/>
  <c r="AT95" i="1" s="1"/>
  <c r="AX94" i="1"/>
  <c r="F31" i="2"/>
  <c r="AZ95" i="1" s="1"/>
  <c r="AZ94" i="1" s="1"/>
  <c r="W29" i="1" s="1"/>
  <c r="R126" i="2" l="1"/>
  <c r="BK126" i="2"/>
  <c r="J94" i="2" s="1"/>
  <c r="J95" i="2"/>
  <c r="AV94" i="1"/>
  <c r="AK29" i="1" s="1"/>
  <c r="J28" i="2" l="1"/>
  <c r="AG95" i="1" s="1"/>
  <c r="AG94" i="1" s="1"/>
  <c r="AK26" i="1" s="1"/>
  <c r="AK35" i="1" s="1"/>
  <c r="AT94" i="1"/>
  <c r="J37" i="2" l="1"/>
  <c r="AN94" i="1"/>
  <c r="AN95" i="1"/>
</calcChain>
</file>

<file path=xl/sharedStrings.xml><?xml version="1.0" encoding="utf-8"?>
<sst xmlns="http://schemas.openxmlformats.org/spreadsheetml/2006/main" count="862" uniqueCount="292">
  <si>
    <t>Export Komplet</t>
  </si>
  <si>
    <t/>
  </si>
  <si>
    <t>2.0</t>
  </si>
  <si>
    <t>False</t>
  </si>
  <si>
    <t>{d63ec9a1-5e35-44f0-aed8-a4265cdff099}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</si>
  <si>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</si>
  <si>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</si>
  <si>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</si>
  <si>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</si>
  <si>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</si>
  <si>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</si>
  <si>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</si>
  <si>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</si>
  <si>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ARCHIV2</t>
  </si>
  <si>
    <t>Stavba:</t>
  </si>
  <si>
    <t>Sanace trhlin v prostoru Archívu města Brna - II.etapa</t>
  </si>
  <si>
    <t>KSO:</t>
  </si>
  <si>
    <t>CC-CZ:</t>
  </si>
  <si>
    <t>Místo:</t>
  </si>
  <si>
    <t>Brno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</si>
  <si>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</si>
  <si>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</si>
  <si>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</si>
  <si>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</si>
  <si>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</si>
  <si>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</si>
  <si>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</si>
  <si>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</si>
  <si>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</si>
  <si>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</si>
  <si>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</si>
  <si>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</si>
  <si>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</si>
  <si>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</si>
  <si>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</si>
  <si>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</si>
  <si>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</si>
  <si>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</si>
  <si>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</si>
  <si>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</si>
  <si>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</si>
  <si>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</si>
  <si>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</si>
  <si>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</si>
  <si>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</si>
  <si>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</si>
  <si>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</si>
  <si>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</si>
  <si>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</si>
  <si>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</si>
  <si>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</si>
  <si>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</si>
  <si>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</si>
  <si>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</si>
  <si>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</si>
  <si>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</si>
  <si>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</si>
  <si>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</si>
  <si>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</si>
  <si>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</si>
  <si>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</si>
  <si>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</si>
  <si>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</si>
  <si>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</si>
  <si>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</si>
  <si>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</si>
  <si>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</si>
  <si>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</si>
  <si>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</si>
  <si>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</si>
  <si>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</si>
  <si>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</si>
  <si>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</si>
  <si>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</si>
  <si>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</si>
  <si>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</si>
  <si>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</si>
  <si>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</si>
  <si>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</si>
  <si>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</si>
  <si>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</si>
  <si>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</si>
  <si>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</si>
  <si>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</si>
  <si>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</si>
  <si>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</si>
  <si>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</si>
  <si>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</si>
  <si>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</si>
  <si>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</si>
  <si>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784 - Dokončovací práce - malby a tapety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</si>
  <si>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</si>
  <si>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</si>
  <si>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</si>
  <si>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</si>
  <si>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</si>
  <si>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</si>
  <si>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</si>
  <si>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</si>
  <si>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</si>
  <si>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</si>
  <si>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</si>
  <si>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</si>
  <si>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</si>
  <si>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</si>
  <si>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</si>
  <si>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</si>
  <si>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</si>
  <si>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</si>
  <si>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</si>
  <si>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</si>
  <si>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</si>
  <si>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</si>
  <si>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</si>
  <si>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</si>
  <si>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16</t>
  </si>
  <si>
    <t>K</t>
  </si>
  <si>
    <t>213141132</t>
  </si>
  <si>
    <t>Zřízení vrstvy z geotextilie ve sklonu přes 1:2 do 1:1 š přes 3 do 6 m</t>
  </si>
  <si>
    <t>m2</t>
  </si>
  <si>
    <t>4</t>
  </si>
  <si>
    <t>-1633301233</t>
  </si>
  <si>
    <t>17</t>
  </si>
  <si>
    <t>M</t>
  </si>
  <si>
    <t>69311226</t>
  </si>
  <si>
    <t>geotextilie netkaná separační, ochranná, filtrační, drenážní PES 150g/m2</t>
  </si>
  <si>
    <t>8</t>
  </si>
  <si>
    <t>469411358</t>
  </si>
  <si>
    <t>6</t>
  </si>
  <si>
    <t>Úpravy povrchů, podlahy a osazování výplní</t>
  </si>
  <si>
    <t>18</t>
  </si>
  <si>
    <t>612131151</t>
  </si>
  <si>
    <t>Postřik vnitřních stěn nanášený celoplošně ručně</t>
  </si>
  <si>
    <t>-1171625845</t>
  </si>
  <si>
    <t>19</t>
  </si>
  <si>
    <t>612324111</t>
  </si>
  <si>
    <t>Omítka podkladní vnitřních stěn nanášená ručně</t>
  </si>
  <si>
    <t>-280757358</t>
  </si>
  <si>
    <t>20</t>
  </si>
  <si>
    <t>612325131</t>
  </si>
  <si>
    <t>Omítka  jádrová vnitřních stěn nanášená ručně</t>
  </si>
  <si>
    <t>1575251144</t>
  </si>
  <si>
    <t>612325191</t>
  </si>
  <si>
    <t>Příplatek k  jádrové omítce vnitřních stěn za každých dalších 5 mm tloušťky přes 15 mm ručně</t>
  </si>
  <si>
    <t>1430645763</t>
  </si>
  <si>
    <t>22</t>
  </si>
  <si>
    <t>612328131</t>
  </si>
  <si>
    <t>Štuk vnitřních stěn tloušťky do 3 mm</t>
  </si>
  <si>
    <t>-903403598</t>
  </si>
  <si>
    <t>35</t>
  </si>
  <si>
    <t>619996145</t>
  </si>
  <si>
    <t>Ochrana samostatných konstrukcí a prvků obalením geotextilií</t>
  </si>
  <si>
    <t>-1218005746</t>
  </si>
  <si>
    <t>3</t>
  </si>
  <si>
    <t>628634113</t>
  </si>
  <si>
    <t>1355806121</t>
  </si>
  <si>
    <t>9</t>
  </si>
  <si>
    <t>Ostatní konstrukce a práce, bourání</t>
  </si>
  <si>
    <t>941211111</t>
  </si>
  <si>
    <t>Montáž lešení řadového rámového lehkého zatížení do 200 kg/m2 š od 0,6 do 0,9 m v do 10 m</t>
  </si>
  <si>
    <t>1703059362</t>
  </si>
  <si>
    <t>33</t>
  </si>
  <si>
    <t>941211211</t>
  </si>
  <si>
    <t>Příplatek k lešení řadovému rámovému lehkému do 200 kg/m2 š od 0,6 do 0,9 m v do 10 m za každý den použití</t>
  </si>
  <si>
    <t>-790228044</t>
  </si>
  <si>
    <t>941211811</t>
  </si>
  <si>
    <t>Demontáž lešení řadového rámového lehkého zatížení do 200 kg/m2 š od 0,6 do 0,9 m v do 10 m</t>
  </si>
  <si>
    <t>-1326714452</t>
  </si>
  <si>
    <t>978015391</t>
  </si>
  <si>
    <t>Otlučení (osekání) vnější vápenné nebo vápenocementové omítky stupně členitosti 1 a 2 v rozsahu přes 80 do 100 %</t>
  </si>
  <si>
    <t>-940431462</t>
  </si>
  <si>
    <t>5</t>
  </si>
  <si>
    <t>978023411</t>
  </si>
  <si>
    <t>Vyškrabání spár zdiva cihelného mimo komínového</t>
  </si>
  <si>
    <t>-1093437471</t>
  </si>
  <si>
    <t>985131411</t>
  </si>
  <si>
    <t>Vysušení ploch stěn, rubu kleneb a podlah stlačeným vzduchem</t>
  </si>
  <si>
    <t>1569991645</t>
  </si>
  <si>
    <t>7</t>
  </si>
  <si>
    <t>985132311</t>
  </si>
  <si>
    <t>Ruční dočištění ploch líce kleneb a podhledů ocelových kartáči</t>
  </si>
  <si>
    <t>1569068909</t>
  </si>
  <si>
    <t>985141112</t>
  </si>
  <si>
    <t>Vyčištění trhlin a dutin ve zdivu š do 30 mm hl přes 150 do 300 mm</t>
  </si>
  <si>
    <t>m</t>
  </si>
  <si>
    <t>1460731052</t>
  </si>
  <si>
    <t>985232111</t>
  </si>
  <si>
    <t>Hloubkové spárování zdiva aktivovanou maltou spára hl do 80 mm dl do 6 m/m2</t>
  </si>
  <si>
    <t>-876198828</t>
  </si>
  <si>
    <t>10</t>
  </si>
  <si>
    <t>985233132</t>
  </si>
  <si>
    <t>Úprava spár po spárování zdiva zdrsněním spára dl přes 12 m/m2</t>
  </si>
  <si>
    <t>-1391805815</t>
  </si>
  <si>
    <t>11</t>
  </si>
  <si>
    <t>985421122</t>
  </si>
  <si>
    <t>Injektáž trhlin š 5 mm v cihelném zdivu tl přes 300 do 450 mm aktivovanou cementovou maltou včetně vrtů</t>
  </si>
  <si>
    <t>1347218222</t>
  </si>
  <si>
    <t>985441112</t>
  </si>
  <si>
    <t>-1481546890</t>
  </si>
  <si>
    <t>997</t>
  </si>
  <si>
    <t>Přesun sutě</t>
  </si>
  <si>
    <t>34</t>
  </si>
  <si>
    <t>997013212</t>
  </si>
  <si>
    <t>Vnitrostaveništní doprava suti a vybouraných hmot pro budovy v přes 6 do 9 m ručně</t>
  </si>
  <si>
    <t>t</t>
  </si>
  <si>
    <t>727589166</t>
  </si>
  <si>
    <t>13</t>
  </si>
  <si>
    <t>997013509</t>
  </si>
  <si>
    <t>1082970000</t>
  </si>
  <si>
    <t>14</t>
  </si>
  <si>
    <t>997013511</t>
  </si>
  <si>
    <t>Odvoz suti a vybouraných hmot z meziskládky na skládku do 1 km s naložením a se složením</t>
  </si>
  <si>
    <t>-516196051</t>
  </si>
  <si>
    <t>PSV</t>
  </si>
  <si>
    <t>Práce a dodávky PSV</t>
  </si>
  <si>
    <t>784</t>
  </si>
  <si>
    <t>Dokončovací práce - malby a tapety</t>
  </si>
  <si>
    <t>23</t>
  </si>
  <si>
    <t>784181117</t>
  </si>
  <si>
    <t>448271501</t>
  </si>
  <si>
    <t>37</t>
  </si>
  <si>
    <t>784191003</t>
  </si>
  <si>
    <t>Čištění vnitřních ploch oken dvojitých nebo zdvojených po provedení malířských prací</t>
  </si>
  <si>
    <t>1649721137</t>
  </si>
  <si>
    <t>36</t>
  </si>
  <si>
    <t>784191007</t>
  </si>
  <si>
    <t>Čištění vnitřních ploch podlah po provedení malířských prací</t>
  </si>
  <si>
    <t>-426855039</t>
  </si>
  <si>
    <t>24</t>
  </si>
  <si>
    <t>784321037</t>
  </si>
  <si>
    <t>Dvojnásobné silikátové bílé malby na schodišti podlaží v do 3,80 m</t>
  </si>
  <si>
    <t>-39211004</t>
  </si>
  <si>
    <t>Práce a dodávky M</t>
  </si>
  <si>
    <t>21-M</t>
  </si>
  <si>
    <t>Elektromontáže</t>
  </si>
  <si>
    <t>25</t>
  </si>
  <si>
    <t>21020200</t>
  </si>
  <si>
    <t>Zpětná montáž stávajících rozvodů na stěnách</t>
  </si>
  <si>
    <t>kpl</t>
  </si>
  <si>
    <t>64</t>
  </si>
  <si>
    <t>-1817576192</t>
  </si>
  <si>
    <t>26</t>
  </si>
  <si>
    <t>2188004</t>
  </si>
  <si>
    <t>Dočasné vyvěšení stávajících rozvodů na stěnách</t>
  </si>
  <si>
    <t>31097671</t>
  </si>
  <si>
    <t>46-M</t>
  </si>
  <si>
    <t>Zemní práce při extr.mont.pracích</t>
  </si>
  <si>
    <t>15</t>
  </si>
  <si>
    <t>469973124</t>
  </si>
  <si>
    <t>Poplatek za uložení na recyklační skládce (skládkovné) odpadu směsného stavebního a demoličního kód odpadu 17 09 04</t>
  </si>
  <si>
    <t>1509385485</t>
  </si>
  <si>
    <t>VRN</t>
  </si>
  <si>
    <t>Vedlejší rozpočtové náklady</t>
  </si>
  <si>
    <t>VRN2</t>
  </si>
  <si>
    <t>Příprava staveniště</t>
  </si>
  <si>
    <t>27</t>
  </si>
  <si>
    <t>021002000</t>
  </si>
  <si>
    <t>Ochrana stávajících prvků</t>
  </si>
  <si>
    <t>1024</t>
  </si>
  <si>
    <t>-205975950</t>
  </si>
  <si>
    <t>28</t>
  </si>
  <si>
    <t>024002000</t>
  </si>
  <si>
    <t>Mimostaveništní doprava</t>
  </si>
  <si>
    <t>1714875338</t>
  </si>
  <si>
    <t>VRN3</t>
  </si>
  <si>
    <t>Zařízení staveniště</t>
  </si>
  <si>
    <t>29</t>
  </si>
  <si>
    <t>031002000</t>
  </si>
  <si>
    <t>Související práce pro zařízení staveniště - ochrana komunikace</t>
  </si>
  <si>
    <t>1444960807</t>
  </si>
  <si>
    <t>30</t>
  </si>
  <si>
    <t>032002000</t>
  </si>
  <si>
    <t>Vybavení staveniště</t>
  </si>
  <si>
    <t>-1483149058</t>
  </si>
  <si>
    <t>VRN4</t>
  </si>
  <si>
    <t>Inženýrská činnost</t>
  </si>
  <si>
    <t>31</t>
  </si>
  <si>
    <t>041002000</t>
  </si>
  <si>
    <t>Dozory</t>
  </si>
  <si>
    <t>hod</t>
  </si>
  <si>
    <t>-940680919</t>
  </si>
  <si>
    <t>32</t>
  </si>
  <si>
    <t>045002000</t>
  </si>
  <si>
    <t>Inženýrská činnost zhotovitele</t>
  </si>
  <si>
    <t>1979990177</t>
  </si>
  <si>
    <t>ARCHIV - 2. etapa</t>
  </si>
  <si>
    <t>Sanace trhlin v prostoru Archívu města Brna - 2.etapa</t>
  </si>
  <si>
    <t>Spárování zdiva LTM aktivovanou maltou spára hl do 40 mm dl přes 12 m/m2 : 188 x 0.7</t>
  </si>
  <si>
    <t>Přídavná šroubovitá nerezová výztuž 1 táhlo D 6 mm v drážce v cihelném zdivu hl do 70 mm: 66/0.3+2</t>
  </si>
  <si>
    <t>Příplatek k odvozu suti a vybouraných hmot na skládku ZKD 1 km přes 1 km</t>
  </si>
  <si>
    <t>Základní silikátová jednonásobná bezbarvá penetrace podkladu podlaží v do 3,80 m</t>
  </si>
  <si>
    <t>Sanace trhlin v prostoru místnosti Archívu města Brna - 2.etapa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</si>
</sst>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>
      <alignment horizontal="left" vertical="center"/>
    </xf>
    <xf numFmtId="0" fontId="28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K7" sqref="K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4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49" t="s">
        <v>285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S5" s="13" t="s">
        <v>6</v>
      </c>
    </row>
    <row r="6" spans="1:74" ht="36.950000000000003" customHeight="1">
      <c r="B6" s="16"/>
      <c r="D6" s="21" t="s">
        <v>14</v>
      </c>
      <c r="K6" s="151" t="s">
        <v>291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148">
        <v>45616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23</v>
      </c>
      <c r="AK11" s="22" t="s">
        <v>24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25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23</v>
      </c>
      <c r="AK14" s="22" t="s">
        <v>24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26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23</v>
      </c>
      <c r="AK17" s="22" t="s">
        <v>24</v>
      </c>
      <c r="AN17" s="20" t="s">
        <v>1</v>
      </c>
      <c r="AR17" s="16"/>
      <c r="BS17" s="13" t="s">
        <v>27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28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23</v>
      </c>
      <c r="AK20" s="22" t="s">
        <v>24</v>
      </c>
      <c r="AN20" s="20" t="s">
        <v>1</v>
      </c>
      <c r="AR20" s="16"/>
      <c r="BS20" s="13" t="s">
        <v>27</v>
      </c>
    </row>
    <row r="21" spans="2:71" ht="6.95" customHeight="1">
      <c r="B21" s="16"/>
      <c r="AR21" s="16"/>
    </row>
    <row r="22" spans="2:71" ht="12" customHeight="1">
      <c r="B22" s="16"/>
      <c r="D22" s="22" t="s">
        <v>29</v>
      </c>
      <c r="AR22" s="16"/>
    </row>
    <row r="23" spans="2:71" ht="16.5" customHeight="1">
      <c r="B23" s="16"/>
      <c r="E23" s="152" t="s">
        <v>1</v>
      </c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30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3">
        <f>ROUND(AG94,2)</f>
        <v>0</v>
      </c>
      <c r="AL26" s="154"/>
      <c r="AM26" s="154"/>
      <c r="AN26" s="154"/>
      <c r="AO26" s="154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55" t="s">
        <v>31</v>
      </c>
      <c r="M28" s="155"/>
      <c r="N28" s="155"/>
      <c r="O28" s="155"/>
      <c r="P28" s="155"/>
      <c r="W28" s="155" t="s">
        <v>32</v>
      </c>
      <c r="X28" s="155"/>
      <c r="Y28" s="155"/>
      <c r="Z28" s="155"/>
      <c r="AA28" s="155"/>
      <c r="AB28" s="155"/>
      <c r="AC28" s="155"/>
      <c r="AD28" s="155"/>
      <c r="AE28" s="155"/>
      <c r="AK28" s="155" t="s">
        <v>33</v>
      </c>
      <c r="AL28" s="155"/>
      <c r="AM28" s="155"/>
      <c r="AN28" s="155"/>
      <c r="AO28" s="155"/>
      <c r="AR28" s="25"/>
    </row>
    <row r="29" spans="2:71" s="2" customFormat="1" ht="14.45" customHeight="1">
      <c r="B29" s="29"/>
      <c r="D29" s="22" t="s">
        <v>34</v>
      </c>
      <c r="F29" s="22" t="s">
        <v>35</v>
      </c>
      <c r="L29" s="158">
        <v>0.21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29"/>
    </row>
    <row r="30" spans="2:71" s="2" customFormat="1" ht="14.45" customHeight="1">
      <c r="B30" s="29"/>
      <c r="F30" s="22" t="s">
        <v>36</v>
      </c>
      <c r="L30" s="158">
        <v>0.12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29"/>
    </row>
    <row r="31" spans="2:71" s="2" customFormat="1" ht="14.45" hidden="1" customHeight="1">
      <c r="B31" s="29"/>
      <c r="F31" s="22" t="s">
        <v>37</v>
      </c>
      <c r="L31" s="158">
        <v>0.21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29"/>
    </row>
    <row r="32" spans="2:71" s="2" customFormat="1" ht="14.45" hidden="1" customHeight="1">
      <c r="B32" s="29"/>
      <c r="F32" s="22" t="s">
        <v>38</v>
      </c>
      <c r="L32" s="158">
        <v>0.12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29"/>
    </row>
    <row r="33" spans="2:44" s="2" customFormat="1" ht="14.45" hidden="1" customHeight="1">
      <c r="B33" s="29"/>
      <c r="F33" s="22" t="s">
        <v>39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40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41</v>
      </c>
      <c r="U35" s="32"/>
      <c r="V35" s="32"/>
      <c r="W35" s="32"/>
      <c r="X35" s="179" t="s">
        <v>42</v>
      </c>
      <c r="Y35" s="180"/>
      <c r="Z35" s="180"/>
      <c r="AA35" s="180"/>
      <c r="AB35" s="180"/>
      <c r="AC35" s="32"/>
      <c r="AD35" s="32"/>
      <c r="AE35" s="32"/>
      <c r="AF35" s="32"/>
      <c r="AG35" s="32"/>
      <c r="AH35" s="32"/>
      <c r="AI35" s="32"/>
      <c r="AJ35" s="32"/>
      <c r="AK35" s="181">
        <f>SUM(AK26:AK33)</f>
        <v>0</v>
      </c>
      <c r="AL35" s="180"/>
      <c r="AM35" s="180"/>
      <c r="AN35" s="180"/>
      <c r="AO35" s="182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45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46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45</v>
      </c>
      <c r="AI60" s="27"/>
      <c r="AJ60" s="27"/>
      <c r="AK60" s="27"/>
      <c r="AL60" s="27"/>
      <c r="AM60" s="36" t="s">
        <v>46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47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48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45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46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45</v>
      </c>
      <c r="AI75" s="27"/>
      <c r="AJ75" s="27"/>
      <c r="AK75" s="27"/>
      <c r="AL75" s="27"/>
      <c r="AM75" s="36" t="s">
        <v>46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5" customHeight="1">
      <c r="B82" s="25"/>
      <c r="C82" s="17" t="s">
        <v>49</v>
      </c>
      <c r="AR82" s="25"/>
    </row>
    <row r="83" spans="1:90" s="1" customFormat="1" ht="6.95" customHeight="1">
      <c r="B83" s="25"/>
      <c r="AR83" s="25"/>
    </row>
    <row r="84" spans="1:90" s="3" customFormat="1" ht="12" customHeight="1">
      <c r="B84" s="41"/>
      <c r="C84" s="22" t="s">
        <v>12</v>
      </c>
      <c r="L84" s="3" t="str">
        <f>K5</f>
        <v>ARCHIV - 2. etapa</v>
      </c>
      <c r="AR84" s="41"/>
    </row>
    <row r="85" spans="1:90" s="4" customFormat="1" ht="36.950000000000003" customHeight="1">
      <c r="B85" s="42"/>
      <c r="C85" s="43" t="s">
        <v>14</v>
      </c>
      <c r="L85" s="170" t="str">
        <f>K6</f>
        <v>Sanace trhlin v prostoru místnosti Archívu města Brna - 2.etapa</v>
      </c>
      <c r="M85" s="171"/>
      <c r="N85" s="171"/>
      <c r="O85" s="171"/>
      <c r="P85" s="171"/>
      <c r="Q85" s="171"/>
      <c r="R85" s="171"/>
      <c r="S85" s="171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R85" s="42"/>
    </row>
    <row r="86" spans="1:90" s="1" customFormat="1" ht="6.95" customHeight="1">
      <c r="B86" s="25"/>
      <c r="AR86" s="25"/>
    </row>
    <row r="87" spans="1:90" s="1" customFormat="1" ht="12" customHeight="1">
      <c r="B87" s="25"/>
      <c r="C87" s="22" t="s">
        <v>18</v>
      </c>
      <c r="L87" s="44" t="str">
        <f>IF(K8="","",K8)</f>
        <v>Brno</v>
      </c>
      <c r="AI87" s="22" t="s">
        <v>20</v>
      </c>
      <c r="AM87" s="172">
        <f>IF(AN8= "","",AN8)</f>
        <v>45616</v>
      </c>
      <c r="AN87" s="172"/>
      <c r="AR87" s="25"/>
    </row>
    <row r="88" spans="1:90" s="1" customFormat="1" ht="6.95" customHeight="1">
      <c r="B88" s="25"/>
      <c r="AR88" s="25"/>
    </row>
    <row r="89" spans="1:90" s="1" customFormat="1" ht="15.2" customHeight="1">
      <c r="B89" s="25"/>
      <c r="C89" s="22" t="s">
        <v>21</v>
      </c>
      <c r="L89" s="3" t="str">
        <f>IF(E11= "","",E11)</f>
        <v xml:space="preserve"> </v>
      </c>
      <c r="AI89" s="22" t="s">
        <v>26</v>
      </c>
      <c r="AM89" s="173" t="str">
        <f>IF(E17="","",E17)</f>
        <v xml:space="preserve"> </v>
      </c>
      <c r="AN89" s="174"/>
      <c r="AO89" s="174"/>
      <c r="AP89" s="174"/>
      <c r="AR89" s="25"/>
      <c r="AS89" s="175" t="s">
        <v>50</v>
      </c>
      <c r="AT89" s="176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5"/>
      <c r="C90" s="22" t="s">
        <v>25</v>
      </c>
      <c r="L90" s="3" t="str">
        <f>IF(E14="","",E14)</f>
        <v xml:space="preserve"> </v>
      </c>
      <c r="AI90" s="22" t="s">
        <v>28</v>
      </c>
      <c r="AM90" s="173" t="str">
        <f>IF(E20="","",E20)</f>
        <v xml:space="preserve"> </v>
      </c>
      <c r="AN90" s="174"/>
      <c r="AO90" s="174"/>
      <c r="AP90" s="174"/>
      <c r="AR90" s="25"/>
      <c r="AS90" s="177"/>
      <c r="AT90" s="178"/>
      <c r="BD90" s="49"/>
    </row>
    <row r="91" spans="1:90" s="1" customFormat="1" ht="10.9" customHeight="1">
      <c r="B91" s="25"/>
      <c r="AR91" s="25"/>
      <c r="AS91" s="177"/>
      <c r="AT91" s="178"/>
      <c r="BD91" s="49"/>
    </row>
    <row r="92" spans="1:90" s="1" customFormat="1" ht="29.25" customHeight="1">
      <c r="B92" s="25"/>
      <c r="C92" s="165" t="s">
        <v>51</v>
      </c>
      <c r="D92" s="166"/>
      <c r="E92" s="166"/>
      <c r="F92" s="166"/>
      <c r="G92" s="166"/>
      <c r="H92" s="50"/>
      <c r="I92" s="167" t="s">
        <v>52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8" t="s">
        <v>53</v>
      </c>
      <c r="AH92" s="166"/>
      <c r="AI92" s="166"/>
      <c r="AJ92" s="166"/>
      <c r="AK92" s="166"/>
      <c r="AL92" s="166"/>
      <c r="AM92" s="166"/>
      <c r="AN92" s="167" t="s">
        <v>54</v>
      </c>
      <c r="AO92" s="166"/>
      <c r="AP92" s="169"/>
      <c r="AQ92" s="51" t="s">
        <v>55</v>
      </c>
      <c r="AR92" s="25"/>
      <c r="AS92" s="52" t="s">
        <v>56</v>
      </c>
      <c r="AT92" s="53" t="s">
        <v>57</v>
      </c>
      <c r="AU92" s="53" t="s">
        <v>58</v>
      </c>
      <c r="AV92" s="53" t="s">
        <v>59</v>
      </c>
      <c r="AW92" s="53" t="s">
        <v>60</v>
      </c>
      <c r="AX92" s="53" t="s">
        <v>61</v>
      </c>
      <c r="AY92" s="53" t="s">
        <v>62</v>
      </c>
      <c r="AZ92" s="53" t="s">
        <v>63</v>
      </c>
      <c r="BA92" s="53" t="s">
        <v>64</v>
      </c>
      <c r="BB92" s="53" t="s">
        <v>65</v>
      </c>
      <c r="BC92" s="53" t="s">
        <v>66</v>
      </c>
      <c r="BD92" s="54" t="s">
        <v>67</v>
      </c>
    </row>
    <row r="93" spans="1:90" s="1" customFormat="1" ht="10.9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68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2">
        <f>ROUND(AG95,2)</f>
        <v>0</v>
      </c>
      <c r="AH94" s="162"/>
      <c r="AI94" s="162"/>
      <c r="AJ94" s="162"/>
      <c r="AK94" s="162"/>
      <c r="AL94" s="162"/>
      <c r="AM94" s="162"/>
      <c r="AN94" s="163">
        <f>SUM(AG94,AT94)</f>
        <v>0</v>
      </c>
      <c r="AO94" s="163"/>
      <c r="AP94" s="163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1747.3353199999999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69</v>
      </c>
      <c r="BT94" s="65" t="s">
        <v>70</v>
      </c>
      <c r="BV94" s="65" t="s">
        <v>71</v>
      </c>
      <c r="BW94" s="65" t="s">
        <v>4</v>
      </c>
      <c r="BX94" s="65" t="s">
        <v>72</v>
      </c>
      <c r="CL94" s="65" t="s">
        <v>1</v>
      </c>
    </row>
    <row r="95" spans="1:90" s="6" customFormat="1" ht="24.75" customHeight="1">
      <c r="A95" s="66" t="s">
        <v>73</v>
      </c>
      <c r="B95" s="67"/>
      <c r="C95" s="68"/>
      <c r="D95" s="161" t="s">
        <v>13</v>
      </c>
      <c r="E95" s="161"/>
      <c r="F95" s="161"/>
      <c r="G95" s="161"/>
      <c r="H95" s="161"/>
      <c r="I95" s="69"/>
      <c r="J95" s="161" t="s">
        <v>15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9">
        <f>'Archiv - 2. etapa - trhliny'!J28</f>
        <v>0</v>
      </c>
      <c r="AH95" s="160"/>
      <c r="AI95" s="160"/>
      <c r="AJ95" s="160"/>
      <c r="AK95" s="160"/>
      <c r="AL95" s="160"/>
      <c r="AM95" s="160"/>
      <c r="AN95" s="159">
        <f>SUM(AG95,AT95)</f>
        <v>0</v>
      </c>
      <c r="AO95" s="160"/>
      <c r="AP95" s="160"/>
      <c r="AQ95" s="70" t="s">
        <v>74</v>
      </c>
      <c r="AR95" s="67"/>
      <c r="AS95" s="71">
        <v>0</v>
      </c>
      <c r="AT95" s="72">
        <f>ROUND(SUM(AV95:AW95),2)</f>
        <v>0</v>
      </c>
      <c r="AU95" s="73">
        <f>'Archiv - 2. etapa - trhliny'!P126</f>
        <v>1747.3353159999999</v>
      </c>
      <c r="AV95" s="72">
        <f>'Archiv - 2. etapa - trhliny'!J31</f>
        <v>0</v>
      </c>
      <c r="AW95" s="72">
        <f>'Archiv - 2. etapa - trhliny'!J32</f>
        <v>0</v>
      </c>
      <c r="AX95" s="72">
        <f>'Archiv - 2. etapa - trhliny'!J33</f>
        <v>0</v>
      </c>
      <c r="AY95" s="72">
        <f>'Archiv - 2. etapa - trhliny'!J34</f>
        <v>0</v>
      </c>
      <c r="AZ95" s="72">
        <f>'Archiv - 2. etapa - trhliny'!F31</f>
        <v>0</v>
      </c>
      <c r="BA95" s="72">
        <f>'Archiv - 2. etapa - trhliny'!F32</f>
        <v>0</v>
      </c>
      <c r="BB95" s="72">
        <f>'Archiv - 2. etapa - trhliny'!F33</f>
        <v>0</v>
      </c>
      <c r="BC95" s="72">
        <f>'Archiv - 2. etapa - trhliny'!F34</f>
        <v>0</v>
      </c>
      <c r="BD95" s="74">
        <f>'Archiv - 2. etapa - trhliny'!F35</f>
        <v>0</v>
      </c>
      <c r="BT95" s="75" t="s">
        <v>75</v>
      </c>
      <c r="BU95" s="75" t="s">
        <v>76</v>
      </c>
      <c r="BV95" s="75" t="s">
        <v>71</v>
      </c>
      <c r="BW95" s="75" t="s">
        <v>4</v>
      </c>
      <c r="BX95" s="75" t="s">
        <v>72</v>
      </c>
      <c r="CL95" s="75" t="s">
        <v>1</v>
      </c>
    </row>
    <row r="96" spans="1:90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ARCHIV2 - Sanace trhlin v...'!C2" display="/" xr:uid="{00000000-0004-0000-0000-000000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8"/>
  <sheetViews>
    <sheetView showGridLines="0" tabSelected="1" workbookViewId="0">
      <selection activeCell="J126" sqref="J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4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2:46" ht="24.95" customHeight="1">
      <c r="B4" s="16"/>
      <c r="D4" s="17" t="s">
        <v>78</v>
      </c>
      <c r="L4" s="16"/>
      <c r="M4" s="76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5"/>
      <c r="D6" s="22" t="s">
        <v>14</v>
      </c>
      <c r="L6" s="25"/>
    </row>
    <row r="7" spans="2:46" s="1" customFormat="1" ht="16.5" customHeight="1">
      <c r="B7" s="25"/>
      <c r="E7" s="170" t="s">
        <v>286</v>
      </c>
      <c r="F7" s="183"/>
      <c r="G7" s="183"/>
      <c r="H7" s="183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16</v>
      </c>
      <c r="F9" s="20" t="s">
        <v>1</v>
      </c>
      <c r="I9" s="22" t="s">
        <v>17</v>
      </c>
      <c r="J9" s="20" t="s">
        <v>1</v>
      </c>
      <c r="L9" s="25"/>
    </row>
    <row r="10" spans="2:46" s="1" customFormat="1" ht="12" customHeight="1">
      <c r="B10" s="25"/>
      <c r="D10" s="22" t="s">
        <v>18</v>
      </c>
      <c r="F10" s="20" t="s">
        <v>19</v>
      </c>
      <c r="I10" s="22" t="s">
        <v>20</v>
      </c>
      <c r="J10" s="45">
        <f>'Rekapitulace stavby'!AN8</f>
        <v>45616</v>
      </c>
      <c r="L10" s="25"/>
    </row>
    <row r="11" spans="2:46" s="1" customFormat="1" ht="10.9" customHeight="1">
      <c r="B11" s="25"/>
      <c r="L11" s="25"/>
    </row>
    <row r="12" spans="2:46" s="1" customFormat="1" ht="12" customHeight="1">
      <c r="B12" s="25"/>
      <c r="D12" s="22" t="s">
        <v>21</v>
      </c>
      <c r="I12" s="22" t="s">
        <v>22</v>
      </c>
      <c r="J12" s="20" t="str">
        <f>IF('Rekapitulace stavby'!AN10="","",'Rekapitulace stavby'!AN10)</f>
        <v/>
      </c>
      <c r="L12" s="25"/>
    </row>
    <row r="13" spans="2:46" s="1" customFormat="1" ht="18" customHeight="1">
      <c r="B13" s="25"/>
      <c r="E13" s="20" t="str">
        <f>IF('Rekapitulace stavby'!E11="","",'Rekapitulace stavby'!E11)</f>
        <v xml:space="preserve"> </v>
      </c>
      <c r="I13" s="22" t="s">
        <v>24</v>
      </c>
      <c r="J13" s="20" t="str">
        <f>IF('Rekapitulace stavby'!AN11="","",'Rekapitulace stavby'!AN11)</f>
        <v/>
      </c>
      <c r="L13" s="25"/>
    </row>
    <row r="14" spans="2:46" s="1" customFormat="1" ht="6.95" customHeight="1">
      <c r="B14" s="25"/>
      <c r="L14" s="25"/>
    </row>
    <row r="15" spans="2:46" s="1" customFormat="1" ht="12" customHeight="1">
      <c r="B15" s="25"/>
      <c r="D15" s="22" t="s">
        <v>25</v>
      </c>
      <c r="I15" s="22" t="s">
        <v>22</v>
      </c>
      <c r="J15" s="20" t="str">
        <f>'Rekapitulace stavby'!AN13</f>
        <v/>
      </c>
      <c r="L15" s="25"/>
    </row>
    <row r="16" spans="2:46" s="1" customFormat="1" ht="18" customHeight="1">
      <c r="B16" s="25"/>
      <c r="E16" s="149" t="str">
        <f>'Rekapitulace stavby'!E14</f>
        <v xml:space="preserve"> </v>
      </c>
      <c r="F16" s="149"/>
      <c r="G16" s="149"/>
      <c r="H16" s="149"/>
      <c r="I16" s="22" t="s">
        <v>24</v>
      </c>
      <c r="J16" s="20" t="str">
        <f>'Rekapitulace stavby'!AN14</f>
        <v/>
      </c>
      <c r="L16" s="25"/>
    </row>
    <row r="17" spans="2:12" s="1" customFormat="1" ht="6.95" customHeight="1">
      <c r="B17" s="25"/>
      <c r="L17" s="25"/>
    </row>
    <row r="18" spans="2:12" s="1" customFormat="1" ht="12" customHeight="1">
      <c r="B18" s="25"/>
      <c r="D18" s="22" t="s">
        <v>26</v>
      </c>
      <c r="I18" s="22" t="s">
        <v>22</v>
      </c>
      <c r="J18" s="20" t="str">
        <f>IF('Rekapitulace stavby'!AN16="","",'Rekapitulace stavby'!AN16)</f>
        <v/>
      </c>
      <c r="L18" s="25"/>
    </row>
    <row r="19" spans="2:12" s="1" customFormat="1" ht="18" customHeight="1">
      <c r="B19" s="25"/>
      <c r="E19" s="20" t="str">
        <f>IF('Rekapitulace stavby'!E17="","",'Rekapitulace stavby'!E17)</f>
        <v xml:space="preserve"> </v>
      </c>
      <c r="I19" s="22" t="s">
        <v>24</v>
      </c>
      <c r="J19" s="20" t="str">
        <f>IF('Rekapitulace stavby'!AN17="","",'Rekapitulace stavby'!AN17)</f>
        <v/>
      </c>
      <c r="L19" s="25"/>
    </row>
    <row r="20" spans="2:12" s="1" customFormat="1" ht="6.95" customHeight="1">
      <c r="B20" s="25"/>
      <c r="L20" s="25"/>
    </row>
    <row r="21" spans="2:12" s="1" customFormat="1" ht="12" customHeight="1">
      <c r="B21" s="25"/>
      <c r="D21" s="22" t="s">
        <v>28</v>
      </c>
      <c r="I21" s="22" t="s">
        <v>22</v>
      </c>
      <c r="J21" s="20" t="str">
        <f>IF('Rekapitulace stavby'!AN19="","",'Rekapitulace stavby'!AN19)</f>
        <v/>
      </c>
      <c r="L21" s="25"/>
    </row>
    <row r="22" spans="2:12" s="1" customFormat="1" ht="18" customHeight="1">
      <c r="B22" s="25"/>
      <c r="E22" s="20" t="str">
        <f>IF('Rekapitulace stavby'!E20="","",'Rekapitulace stavby'!E20)</f>
        <v xml:space="preserve"> </v>
      </c>
      <c r="I22" s="22" t="s">
        <v>24</v>
      </c>
      <c r="J22" s="20" t="str">
        <f>IF('Rekapitulace stavby'!AN20="","",'Rekapitulace stavby'!AN20)</f>
        <v/>
      </c>
      <c r="L22" s="25"/>
    </row>
    <row r="23" spans="2:12" s="1" customFormat="1" ht="6.95" customHeight="1">
      <c r="B23" s="25"/>
      <c r="L23" s="25"/>
    </row>
    <row r="24" spans="2:12" s="1" customFormat="1" ht="12" customHeight="1">
      <c r="B24" s="25"/>
      <c r="D24" s="22" t="s">
        <v>29</v>
      </c>
      <c r="L24" s="25"/>
    </row>
    <row r="25" spans="2:12" s="7" customFormat="1" ht="16.5" customHeight="1">
      <c r="B25" s="77"/>
      <c r="E25" s="152" t="s">
        <v>1</v>
      </c>
      <c r="F25" s="152"/>
      <c r="G25" s="152"/>
      <c r="H25" s="152"/>
      <c r="L25" s="77"/>
    </row>
    <row r="26" spans="2:12" s="1" customFormat="1" ht="6.95" customHeight="1">
      <c r="B26" s="25"/>
      <c r="L26" s="25"/>
    </row>
    <row r="27" spans="2:12" s="1" customFormat="1" ht="6.95" customHeight="1">
      <c r="B27" s="25"/>
      <c r="D27" s="46"/>
      <c r="E27" s="46"/>
      <c r="F27" s="46"/>
      <c r="G27" s="46"/>
      <c r="H27" s="46"/>
      <c r="I27" s="46"/>
      <c r="J27" s="46"/>
      <c r="K27" s="46"/>
      <c r="L27" s="25"/>
    </row>
    <row r="28" spans="2:12" s="1" customFormat="1" ht="25.35" customHeight="1">
      <c r="B28" s="25"/>
      <c r="D28" s="78" t="s">
        <v>30</v>
      </c>
      <c r="J28" s="59">
        <f>ROUND(J126, 2)</f>
        <v>0</v>
      </c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5" customHeight="1">
      <c r="B30" s="25"/>
      <c r="F30" s="28" t="s">
        <v>32</v>
      </c>
      <c r="I30" s="28" t="s">
        <v>31</v>
      </c>
      <c r="J30" s="28" t="s">
        <v>33</v>
      </c>
      <c r="L30" s="25"/>
    </row>
    <row r="31" spans="2:12" s="1" customFormat="1" ht="14.45" customHeight="1">
      <c r="B31" s="25"/>
      <c r="D31" s="48" t="s">
        <v>34</v>
      </c>
      <c r="E31" s="22" t="s">
        <v>35</v>
      </c>
      <c r="F31" s="79">
        <f>ROUND((SUM(BE126:BE177)),  2)</f>
        <v>0</v>
      </c>
      <c r="I31" s="80">
        <v>0.21</v>
      </c>
      <c r="J31" s="79">
        <f>ROUND(((SUM(BE126:BE177))*I31),  2)</f>
        <v>0</v>
      </c>
      <c r="L31" s="25"/>
    </row>
    <row r="32" spans="2:12" s="1" customFormat="1" ht="14.45" customHeight="1">
      <c r="B32" s="25"/>
      <c r="E32" s="22" t="s">
        <v>36</v>
      </c>
      <c r="F32" s="79">
        <f>ROUND((SUM(BF126:BF177)),  2)</f>
        <v>0</v>
      </c>
      <c r="I32" s="80">
        <v>0.12</v>
      </c>
      <c r="J32" s="79">
        <f>ROUND(((SUM(BF126:BF177))*I32),  2)</f>
        <v>0</v>
      </c>
      <c r="L32" s="25"/>
    </row>
    <row r="33" spans="2:12" s="1" customFormat="1" ht="14.45" hidden="1" customHeight="1">
      <c r="B33" s="25"/>
      <c r="E33" s="22" t="s">
        <v>37</v>
      </c>
      <c r="F33" s="79">
        <f>ROUND((SUM(BG126:BG177)),  2)</f>
        <v>0</v>
      </c>
      <c r="I33" s="80">
        <v>0.21</v>
      </c>
      <c r="J33" s="79">
        <f>0</f>
        <v>0</v>
      </c>
      <c r="L33" s="25"/>
    </row>
    <row r="34" spans="2:12" s="1" customFormat="1" ht="14.45" hidden="1" customHeight="1">
      <c r="B34" s="25"/>
      <c r="E34" s="22" t="s">
        <v>38</v>
      </c>
      <c r="F34" s="79">
        <f>ROUND((SUM(BH126:BH177)),  2)</f>
        <v>0</v>
      </c>
      <c r="I34" s="80">
        <v>0.12</v>
      </c>
      <c r="J34" s="79">
        <f>0</f>
        <v>0</v>
      </c>
      <c r="L34" s="25"/>
    </row>
    <row r="35" spans="2:12" s="1" customFormat="1" ht="14.45" hidden="1" customHeight="1">
      <c r="B35" s="25"/>
      <c r="E35" s="22" t="s">
        <v>39</v>
      </c>
      <c r="F35" s="79">
        <f>ROUND((SUM(BI126:BI177)),  2)</f>
        <v>0</v>
      </c>
      <c r="I35" s="80">
        <v>0</v>
      </c>
      <c r="J35" s="79">
        <f>0</f>
        <v>0</v>
      </c>
      <c r="L35" s="25"/>
    </row>
    <row r="36" spans="2:12" s="1" customFormat="1" ht="6.95" customHeight="1">
      <c r="B36" s="25"/>
      <c r="L36" s="25"/>
    </row>
    <row r="37" spans="2:12" s="1" customFormat="1" ht="25.35" customHeight="1">
      <c r="B37" s="25"/>
      <c r="C37" s="81"/>
      <c r="D37" s="82" t="s">
        <v>40</v>
      </c>
      <c r="E37" s="50"/>
      <c r="F37" s="50"/>
      <c r="G37" s="83" t="s">
        <v>41</v>
      </c>
      <c r="H37" s="84" t="s">
        <v>42</v>
      </c>
      <c r="I37" s="50"/>
      <c r="J37" s="85">
        <f>SUM(J28:J35)</f>
        <v>0</v>
      </c>
      <c r="K37" s="86"/>
      <c r="L37" s="25"/>
    </row>
    <row r="38" spans="2:12" s="1" customFormat="1" ht="14.45" customHeight="1">
      <c r="B38" s="25"/>
      <c r="L38" s="25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45</v>
      </c>
      <c r="E61" s="27"/>
      <c r="F61" s="87" t="s">
        <v>46</v>
      </c>
      <c r="G61" s="36" t="s">
        <v>45</v>
      </c>
      <c r="H61" s="27"/>
      <c r="I61" s="27"/>
      <c r="J61" s="88" t="s">
        <v>46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47</v>
      </c>
      <c r="E65" s="35"/>
      <c r="F65" s="35"/>
      <c r="G65" s="34" t="s">
        <v>48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45</v>
      </c>
      <c r="E76" s="27"/>
      <c r="F76" s="87" t="s">
        <v>46</v>
      </c>
      <c r="G76" s="36" t="s">
        <v>45</v>
      </c>
      <c r="H76" s="27"/>
      <c r="I76" s="27"/>
      <c r="J76" s="88" t="s">
        <v>46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79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70" t="str">
        <f>E7</f>
        <v>Sanace trhlin v prostoru Archívu města Brna - 2.etapa</v>
      </c>
      <c r="F85" s="183"/>
      <c r="G85" s="183"/>
      <c r="H85" s="183"/>
      <c r="L85" s="25"/>
    </row>
    <row r="86" spans="2:47" s="1" customFormat="1" ht="6.95" customHeight="1">
      <c r="B86" s="25"/>
      <c r="L86" s="25"/>
    </row>
    <row r="87" spans="2:47" s="1" customFormat="1" ht="12" customHeight="1">
      <c r="B87" s="25"/>
      <c r="C87" s="22" t="s">
        <v>18</v>
      </c>
      <c r="F87" s="20" t="str">
        <f>F10</f>
        <v>Brno</v>
      </c>
      <c r="I87" s="22" t="s">
        <v>20</v>
      </c>
      <c r="J87" s="45">
        <f>IF(J10="","",J10)</f>
        <v>45616</v>
      </c>
      <c r="L87" s="25"/>
    </row>
    <row r="88" spans="2:47" s="1" customFormat="1" ht="6.95" customHeight="1">
      <c r="B88" s="25"/>
      <c r="L88" s="25"/>
    </row>
    <row r="89" spans="2:47" s="1" customFormat="1" ht="15.2" customHeight="1">
      <c r="B89" s="25"/>
      <c r="C89" s="22" t="s">
        <v>21</v>
      </c>
      <c r="F89" s="20" t="str">
        <f>E13</f>
        <v xml:space="preserve"> </v>
      </c>
      <c r="I89" s="22" t="s">
        <v>26</v>
      </c>
      <c r="J89" s="23" t="str">
        <f>E19</f>
        <v xml:space="preserve"> </v>
      </c>
      <c r="L89" s="25"/>
    </row>
    <row r="90" spans="2:47" s="1" customFormat="1" ht="15.2" customHeight="1">
      <c r="B90" s="25"/>
      <c r="C90" s="22" t="s">
        <v>25</v>
      </c>
      <c r="F90" s="20" t="str">
        <f>IF(E16="","",E16)</f>
        <v xml:space="preserve"> </v>
      </c>
      <c r="I90" s="22" t="s">
        <v>28</v>
      </c>
      <c r="J90" s="23" t="str">
        <f>E22</f>
        <v xml:space="preserve"> 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89" t="s">
        <v>80</v>
      </c>
      <c r="D92" s="81"/>
      <c r="E92" s="81"/>
      <c r="F92" s="81"/>
      <c r="G92" s="81"/>
      <c r="H92" s="81"/>
      <c r="I92" s="81"/>
      <c r="J92" s="90" t="s">
        <v>81</v>
      </c>
      <c r="K92" s="81"/>
      <c r="L92" s="25"/>
    </row>
    <row r="93" spans="2:47" s="1" customFormat="1" ht="10.35" customHeight="1">
      <c r="B93" s="25"/>
      <c r="L93" s="25"/>
    </row>
    <row r="94" spans="2:47" s="1" customFormat="1" ht="22.9" customHeight="1">
      <c r="B94" s="25"/>
      <c r="C94" s="91" t="s">
        <v>82</v>
      </c>
      <c r="J94" s="59">
        <f>J126</f>
        <v>0</v>
      </c>
      <c r="L94" s="25"/>
      <c r="AU94" s="13" t="s">
        <v>83</v>
      </c>
    </row>
    <row r="95" spans="2:47" s="8" customFormat="1" ht="24.95" customHeight="1">
      <c r="B95" s="92"/>
      <c r="D95" s="93" t="s">
        <v>84</v>
      </c>
      <c r="E95" s="94"/>
      <c r="F95" s="94"/>
      <c r="G95" s="94"/>
      <c r="H95" s="94"/>
      <c r="I95" s="94"/>
      <c r="J95" s="95">
        <f>J127</f>
        <v>0</v>
      </c>
      <c r="L95" s="92"/>
    </row>
    <row r="96" spans="2:47" s="9" customFormat="1" ht="19.899999999999999" customHeight="1">
      <c r="B96" s="96"/>
      <c r="D96" s="97" t="s">
        <v>85</v>
      </c>
      <c r="E96" s="98"/>
      <c r="F96" s="98"/>
      <c r="G96" s="98"/>
      <c r="H96" s="98"/>
      <c r="I96" s="98"/>
      <c r="J96" s="99">
        <f>J128</f>
        <v>0</v>
      </c>
      <c r="L96" s="96"/>
    </row>
    <row r="97" spans="2:12" s="9" customFormat="1" ht="19.899999999999999" customHeight="1">
      <c r="B97" s="96"/>
      <c r="D97" s="97" t="s">
        <v>86</v>
      </c>
      <c r="E97" s="98"/>
      <c r="F97" s="98"/>
      <c r="G97" s="98"/>
      <c r="H97" s="98"/>
      <c r="I97" s="98"/>
      <c r="J97" s="99">
        <f>J131</f>
        <v>0</v>
      </c>
      <c r="L97" s="96"/>
    </row>
    <row r="98" spans="2:12" s="9" customFormat="1" ht="19.899999999999999" customHeight="1">
      <c r="B98" s="96"/>
      <c r="D98" s="97" t="s">
        <v>87</v>
      </c>
      <c r="E98" s="98"/>
      <c r="F98" s="98"/>
      <c r="G98" s="98"/>
      <c r="H98" s="98"/>
      <c r="I98" s="98"/>
      <c r="J98" s="99">
        <f>J139</f>
        <v>0</v>
      </c>
      <c r="L98" s="96"/>
    </row>
    <row r="99" spans="2:12" s="9" customFormat="1" ht="19.899999999999999" customHeight="1">
      <c r="B99" s="96"/>
      <c r="D99" s="97" t="s">
        <v>88</v>
      </c>
      <c r="E99" s="98"/>
      <c r="F99" s="98"/>
      <c r="G99" s="98"/>
      <c r="H99" s="98"/>
      <c r="I99" s="98"/>
      <c r="J99" s="99">
        <f>J152</f>
        <v>0</v>
      </c>
      <c r="L99" s="96"/>
    </row>
    <row r="100" spans="2:12" s="8" customFormat="1" ht="24.95" customHeight="1">
      <c r="B100" s="92"/>
      <c r="D100" s="93" t="s">
        <v>89</v>
      </c>
      <c r="E100" s="94"/>
      <c r="F100" s="94"/>
      <c r="G100" s="94"/>
      <c r="H100" s="94"/>
      <c r="I100" s="94"/>
      <c r="J100" s="95">
        <f>J156</f>
        <v>0</v>
      </c>
      <c r="L100" s="92"/>
    </row>
    <row r="101" spans="2:12" s="9" customFormat="1" ht="19.899999999999999" customHeight="1">
      <c r="B101" s="96"/>
      <c r="D101" s="97" t="s">
        <v>90</v>
      </c>
      <c r="E101" s="98"/>
      <c r="F101" s="98"/>
      <c r="G101" s="98"/>
      <c r="H101" s="98"/>
      <c r="I101" s="98"/>
      <c r="J101" s="99">
        <f>J157</f>
        <v>0</v>
      </c>
      <c r="L101" s="96"/>
    </row>
    <row r="102" spans="2:12" s="8" customFormat="1" ht="24.95" customHeight="1">
      <c r="B102" s="92"/>
      <c r="D102" s="93" t="s">
        <v>91</v>
      </c>
      <c r="E102" s="94"/>
      <c r="F102" s="94"/>
      <c r="G102" s="94"/>
      <c r="H102" s="94"/>
      <c r="I102" s="94"/>
      <c r="J102" s="95">
        <f>J162</f>
        <v>0</v>
      </c>
      <c r="L102" s="92"/>
    </row>
    <row r="103" spans="2:12" s="9" customFormat="1" ht="19.899999999999999" customHeight="1">
      <c r="B103" s="96"/>
      <c r="D103" s="97" t="s">
        <v>92</v>
      </c>
      <c r="E103" s="98"/>
      <c r="F103" s="98"/>
      <c r="G103" s="98"/>
      <c r="H103" s="98"/>
      <c r="I103" s="98"/>
      <c r="J103" s="99">
        <f>J163</f>
        <v>0</v>
      </c>
      <c r="L103" s="96"/>
    </row>
    <row r="104" spans="2:12" s="9" customFormat="1" ht="19.899999999999999" customHeight="1">
      <c r="B104" s="96"/>
      <c r="D104" s="97" t="s">
        <v>93</v>
      </c>
      <c r="E104" s="98"/>
      <c r="F104" s="98"/>
      <c r="G104" s="98"/>
      <c r="H104" s="98"/>
      <c r="I104" s="98"/>
      <c r="J104" s="99">
        <f>J166</f>
        <v>0</v>
      </c>
      <c r="L104" s="96"/>
    </row>
    <row r="105" spans="2:12" s="8" customFormat="1" ht="24.95" customHeight="1">
      <c r="B105" s="92"/>
      <c r="D105" s="93" t="s">
        <v>94</v>
      </c>
      <c r="E105" s="94"/>
      <c r="F105" s="94"/>
      <c r="G105" s="94"/>
      <c r="H105" s="94"/>
      <c r="I105" s="94"/>
      <c r="J105" s="95">
        <f>J168</f>
        <v>0</v>
      </c>
      <c r="L105" s="92"/>
    </row>
    <row r="106" spans="2:12" s="9" customFormat="1" ht="19.899999999999999" customHeight="1">
      <c r="B106" s="96"/>
      <c r="D106" s="97" t="s">
        <v>95</v>
      </c>
      <c r="E106" s="98"/>
      <c r="F106" s="98"/>
      <c r="G106" s="98"/>
      <c r="H106" s="98"/>
      <c r="I106" s="98"/>
      <c r="J106" s="99">
        <f>J169</f>
        <v>0</v>
      </c>
      <c r="L106" s="96"/>
    </row>
    <row r="107" spans="2:12" s="9" customFormat="1" ht="19.899999999999999" customHeight="1">
      <c r="B107" s="96"/>
      <c r="D107" s="97" t="s">
        <v>96</v>
      </c>
      <c r="E107" s="98"/>
      <c r="F107" s="98"/>
      <c r="G107" s="98"/>
      <c r="H107" s="98"/>
      <c r="I107" s="98"/>
      <c r="J107" s="99">
        <f>J172</f>
        <v>0</v>
      </c>
      <c r="L107" s="96"/>
    </row>
    <row r="108" spans="2:12" s="9" customFormat="1" ht="19.899999999999999" customHeight="1">
      <c r="B108" s="96"/>
      <c r="D108" s="97" t="s">
        <v>97</v>
      </c>
      <c r="E108" s="98"/>
      <c r="F108" s="98"/>
      <c r="G108" s="98"/>
      <c r="H108" s="98"/>
      <c r="I108" s="98"/>
      <c r="J108" s="99">
        <f>J175</f>
        <v>0</v>
      </c>
      <c r="L108" s="96"/>
    </row>
    <row r="109" spans="2:12" s="1" customFormat="1" ht="21.75" customHeight="1">
      <c r="B109" s="25"/>
      <c r="L109" s="25"/>
    </row>
    <row r="110" spans="2:12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3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3" s="1" customFormat="1" ht="24.95" customHeight="1">
      <c r="B115" s="25"/>
      <c r="C115" s="17" t="s">
        <v>98</v>
      </c>
      <c r="L115" s="25"/>
    </row>
    <row r="116" spans="2:63" s="1" customFormat="1" ht="6.95" customHeight="1">
      <c r="B116" s="25"/>
      <c r="L116" s="25"/>
    </row>
    <row r="117" spans="2:63" s="1" customFormat="1" ht="12" customHeight="1">
      <c r="B117" s="25"/>
      <c r="C117" s="22" t="s">
        <v>14</v>
      </c>
      <c r="L117" s="25"/>
    </row>
    <row r="118" spans="2:63" s="1" customFormat="1" ht="16.5" customHeight="1">
      <c r="B118" s="25"/>
      <c r="E118" s="170" t="str">
        <f>E7</f>
        <v>Sanace trhlin v prostoru Archívu města Brna - 2.etapa</v>
      </c>
      <c r="F118" s="183"/>
      <c r="G118" s="183"/>
      <c r="H118" s="18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18</v>
      </c>
      <c r="F120" s="20" t="str">
        <f>F10</f>
        <v>Brno</v>
      </c>
      <c r="I120" s="22" t="s">
        <v>20</v>
      </c>
      <c r="J120" s="45">
        <f>IF(J10="","",J10)</f>
        <v>45616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21</v>
      </c>
      <c r="F122" s="20" t="str">
        <f>E13</f>
        <v xml:space="preserve"> </v>
      </c>
      <c r="I122" s="22" t="s">
        <v>26</v>
      </c>
      <c r="J122" s="23" t="str">
        <f>E19</f>
        <v xml:space="preserve"> </v>
      </c>
      <c r="L122" s="25"/>
    </row>
    <row r="123" spans="2:63" s="1" customFormat="1" ht="15.2" customHeight="1">
      <c r="B123" s="25"/>
      <c r="C123" s="22" t="s">
        <v>25</v>
      </c>
      <c r="F123" s="20" t="str">
        <f>IF(E16="","",E16)</f>
        <v xml:space="preserve"> </v>
      </c>
      <c r="I123" s="22" t="s">
        <v>28</v>
      </c>
      <c r="J123" s="23" t="str">
        <f>E22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0"/>
      <c r="C125" s="101" t="s">
        <v>99</v>
      </c>
      <c r="D125" s="102" t="s">
        <v>55</v>
      </c>
      <c r="E125" s="102" t="s">
        <v>51</v>
      </c>
      <c r="F125" s="102" t="s">
        <v>52</v>
      </c>
      <c r="G125" s="102" t="s">
        <v>100</v>
      </c>
      <c r="H125" s="102" t="s">
        <v>101</v>
      </c>
      <c r="I125" s="102" t="s">
        <v>102</v>
      </c>
      <c r="J125" s="103" t="s">
        <v>81</v>
      </c>
      <c r="K125" s="104" t="s">
        <v>103</v>
      </c>
      <c r="L125" s="100"/>
      <c r="M125" s="52" t="s">
        <v>1</v>
      </c>
      <c r="N125" s="53" t="s">
        <v>34</v>
      </c>
      <c r="O125" s="53" t="s">
        <v>104</v>
      </c>
      <c r="P125" s="53" t="s">
        <v>105</v>
      </c>
      <c r="Q125" s="53" t="s">
        <v>106</v>
      </c>
      <c r="R125" s="53" t="s">
        <v>107</v>
      </c>
      <c r="S125" s="53" t="s">
        <v>108</v>
      </c>
      <c r="T125" s="54" t="s">
        <v>109</v>
      </c>
    </row>
    <row r="126" spans="2:63" s="1" customFormat="1" ht="22.9" customHeight="1">
      <c r="B126" s="25"/>
      <c r="C126" s="57" t="s">
        <v>110</v>
      </c>
      <c r="J126" s="105"/>
      <c r="L126" s="25"/>
      <c r="M126" s="55"/>
      <c r="N126" s="46"/>
      <c r="O126" s="46"/>
      <c r="P126" s="106">
        <f>P127+P156+P162+P168</f>
        <v>1747.3353159999999</v>
      </c>
      <c r="Q126" s="46"/>
      <c r="R126" s="106">
        <f>R127+R156+R162+R168</f>
        <v>21.909649999999999</v>
      </c>
      <c r="S126" s="46"/>
      <c r="T126" s="107">
        <f>T127+T156+T162+T168</f>
        <v>14.426009999999998</v>
      </c>
      <c r="AT126" s="13" t="s">
        <v>69</v>
      </c>
      <c r="AU126" s="13" t="s">
        <v>83</v>
      </c>
      <c r="BK126" s="108">
        <f>BK127+BK156+BK162+BK168</f>
        <v>1313847.1500000001</v>
      </c>
    </row>
    <row r="127" spans="2:63" s="11" customFormat="1" ht="25.9" customHeight="1">
      <c r="B127" s="109"/>
      <c r="D127" s="110" t="s">
        <v>69</v>
      </c>
      <c r="E127" s="111" t="s">
        <v>111</v>
      </c>
      <c r="F127" s="111" t="s">
        <v>112</v>
      </c>
      <c r="J127" s="112"/>
      <c r="L127" s="109"/>
      <c r="M127" s="113"/>
      <c r="P127" s="114">
        <f>P128+P131+P139+P152</f>
        <v>1710.1198159999999</v>
      </c>
      <c r="R127" s="114">
        <f>R128+R131+R139+R152</f>
        <v>21.782899999999998</v>
      </c>
      <c r="T127" s="115">
        <f>T128+T131+T139+T152</f>
        <v>14.425999999999998</v>
      </c>
      <c r="AR127" s="110" t="s">
        <v>75</v>
      </c>
      <c r="AT127" s="116" t="s">
        <v>69</v>
      </c>
      <c r="AU127" s="116" t="s">
        <v>70</v>
      </c>
      <c r="AY127" s="110" t="s">
        <v>113</v>
      </c>
      <c r="BK127" s="117">
        <f>BK128+BK131+BK139+BK152</f>
        <v>1155436.8500000001</v>
      </c>
    </row>
    <row r="128" spans="2:63" s="11" customFormat="1" ht="22.9" customHeight="1">
      <c r="B128" s="109"/>
      <c r="D128" s="110" t="s">
        <v>69</v>
      </c>
      <c r="E128" s="118" t="s">
        <v>77</v>
      </c>
      <c r="F128" s="118" t="s">
        <v>114</v>
      </c>
      <c r="J128" s="119"/>
      <c r="L128" s="109"/>
      <c r="M128" s="113"/>
      <c r="P128" s="114">
        <f>SUM(P129:P130)</f>
        <v>17.36</v>
      </c>
      <c r="R128" s="114">
        <f>SUM(R129:R130)</f>
        <v>4.4799999999999993E-2</v>
      </c>
      <c r="T128" s="115">
        <f>SUM(T129:T130)</f>
        <v>0</v>
      </c>
      <c r="AR128" s="110" t="s">
        <v>75</v>
      </c>
      <c r="AT128" s="116" t="s">
        <v>69</v>
      </c>
      <c r="AU128" s="116" t="s">
        <v>75</v>
      </c>
      <c r="AY128" s="110" t="s">
        <v>113</v>
      </c>
      <c r="BK128" s="117">
        <f>SUM(BK129:BK130)</f>
        <v>10651.2</v>
      </c>
    </row>
    <row r="129" spans="2:65" s="1" customFormat="1" ht="24.2" customHeight="1">
      <c r="B129" s="120"/>
      <c r="C129" s="121" t="s">
        <v>115</v>
      </c>
      <c r="D129" s="121" t="s">
        <v>116</v>
      </c>
      <c r="E129" s="122" t="s">
        <v>117</v>
      </c>
      <c r="F129" s="123" t="s">
        <v>118</v>
      </c>
      <c r="G129" s="124" t="s">
        <v>119</v>
      </c>
      <c r="H129" s="125">
        <v>140</v>
      </c>
      <c r="I129" s="126">
        <v>49.2</v>
      </c>
      <c r="J129" s="126"/>
      <c r="K129" s="127"/>
      <c r="L129" s="25"/>
      <c r="M129" s="128" t="s">
        <v>1</v>
      </c>
      <c r="N129" s="129" t="s">
        <v>35</v>
      </c>
      <c r="O129" s="130">
        <v>0.124</v>
      </c>
      <c r="P129" s="130">
        <f>O129*H129</f>
        <v>17.36</v>
      </c>
      <c r="Q129" s="130">
        <v>1.3999999999999999E-4</v>
      </c>
      <c r="R129" s="130">
        <f>Q129*H129</f>
        <v>1.9599999999999999E-2</v>
      </c>
      <c r="S129" s="130">
        <v>0</v>
      </c>
      <c r="T129" s="131">
        <f>S129*H129</f>
        <v>0</v>
      </c>
      <c r="AR129" s="132" t="s">
        <v>120</v>
      </c>
      <c r="AT129" s="132" t="s">
        <v>116</v>
      </c>
      <c r="AU129" s="132" t="s">
        <v>77</v>
      </c>
      <c r="AY129" s="13" t="s">
        <v>113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3" t="s">
        <v>75</v>
      </c>
      <c r="BK129" s="133">
        <f>ROUND(I129*H129,2)</f>
        <v>6888</v>
      </c>
      <c r="BL129" s="13" t="s">
        <v>120</v>
      </c>
      <c r="BM129" s="132" t="s">
        <v>121</v>
      </c>
    </row>
    <row r="130" spans="2:65" s="1" customFormat="1" ht="24.2" customHeight="1">
      <c r="B130" s="120"/>
      <c r="C130" s="134" t="s">
        <v>122</v>
      </c>
      <c r="D130" s="134" t="s">
        <v>123</v>
      </c>
      <c r="E130" s="135" t="s">
        <v>124</v>
      </c>
      <c r="F130" s="136" t="s">
        <v>125</v>
      </c>
      <c r="G130" s="137" t="s">
        <v>119</v>
      </c>
      <c r="H130" s="138">
        <v>168</v>
      </c>
      <c r="I130" s="139">
        <v>22.4</v>
      </c>
      <c r="J130" s="139"/>
      <c r="K130" s="140"/>
      <c r="L130" s="141"/>
      <c r="M130" s="142" t="s">
        <v>1</v>
      </c>
      <c r="N130" s="143" t="s">
        <v>35</v>
      </c>
      <c r="O130" s="130">
        <v>0</v>
      </c>
      <c r="P130" s="130">
        <f>O130*H130</f>
        <v>0</v>
      </c>
      <c r="Q130" s="130">
        <v>1.4999999999999999E-4</v>
      </c>
      <c r="R130" s="130">
        <f>Q130*H130</f>
        <v>2.5199999999999997E-2</v>
      </c>
      <c r="S130" s="130">
        <v>0</v>
      </c>
      <c r="T130" s="131">
        <f>S130*H130</f>
        <v>0</v>
      </c>
      <c r="AR130" s="132" t="s">
        <v>126</v>
      </c>
      <c r="AT130" s="132" t="s">
        <v>123</v>
      </c>
      <c r="AU130" s="132" t="s">
        <v>77</v>
      </c>
      <c r="AY130" s="13" t="s">
        <v>113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3" t="s">
        <v>75</v>
      </c>
      <c r="BK130" s="133">
        <f>ROUND(I130*H130,2)</f>
        <v>3763.2</v>
      </c>
      <c r="BL130" s="13" t="s">
        <v>120</v>
      </c>
      <c r="BM130" s="132" t="s">
        <v>127</v>
      </c>
    </row>
    <row r="131" spans="2:65" s="11" customFormat="1" ht="22.9" customHeight="1">
      <c r="B131" s="109"/>
      <c r="D131" s="110" t="s">
        <v>69</v>
      </c>
      <c r="E131" s="118" t="s">
        <v>128</v>
      </c>
      <c r="F131" s="118" t="s">
        <v>129</v>
      </c>
      <c r="J131" s="119"/>
      <c r="L131" s="109"/>
      <c r="M131" s="113"/>
      <c r="P131" s="114">
        <f>SUM(P132:P138)</f>
        <v>418.21919999999994</v>
      </c>
      <c r="R131" s="114">
        <f>SUM(R132:R138)</f>
        <v>13.52112</v>
      </c>
      <c r="T131" s="115">
        <f>SUM(T132:T138)</f>
        <v>0.48</v>
      </c>
      <c r="AR131" s="110" t="s">
        <v>75</v>
      </c>
      <c r="AT131" s="116" t="s">
        <v>69</v>
      </c>
      <c r="AU131" s="116" t="s">
        <v>75</v>
      </c>
      <c r="AY131" s="110" t="s">
        <v>113</v>
      </c>
      <c r="BK131" s="117">
        <f>SUM(BK132:BK138)</f>
        <v>361867.6</v>
      </c>
    </row>
    <row r="132" spans="2:65" s="1" customFormat="1" ht="16.5" customHeight="1">
      <c r="B132" s="120"/>
      <c r="C132" s="121" t="s">
        <v>130</v>
      </c>
      <c r="D132" s="121" t="s">
        <v>116</v>
      </c>
      <c r="E132" s="122" t="s">
        <v>131</v>
      </c>
      <c r="F132" s="123" t="s">
        <v>132</v>
      </c>
      <c r="G132" s="124" t="s">
        <v>119</v>
      </c>
      <c r="H132" s="125">
        <v>188</v>
      </c>
      <c r="I132" s="126">
        <v>137</v>
      </c>
      <c r="J132" s="126"/>
      <c r="K132" s="127"/>
      <c r="L132" s="25"/>
      <c r="M132" s="128" t="s">
        <v>1</v>
      </c>
      <c r="N132" s="129" t="s">
        <v>35</v>
      </c>
      <c r="O132" s="130">
        <v>0.11700000000000001</v>
      </c>
      <c r="P132" s="130">
        <f t="shared" ref="P132:P138" si="0">O132*H132</f>
        <v>21.996000000000002</v>
      </c>
      <c r="Q132" s="130">
        <v>8.0000000000000002E-3</v>
      </c>
      <c r="R132" s="130">
        <f t="shared" ref="R132:R138" si="1">Q132*H132</f>
        <v>1.504</v>
      </c>
      <c r="S132" s="130">
        <v>0</v>
      </c>
      <c r="T132" s="131">
        <f t="shared" ref="T132:T138" si="2">S132*H132</f>
        <v>0</v>
      </c>
      <c r="AR132" s="132" t="s">
        <v>120</v>
      </c>
      <c r="AT132" s="132" t="s">
        <v>116</v>
      </c>
      <c r="AU132" s="132" t="s">
        <v>77</v>
      </c>
      <c r="AY132" s="13" t="s">
        <v>113</v>
      </c>
      <c r="BE132" s="133">
        <f t="shared" ref="BE132:BE138" si="3">IF(N132="základní",J132,0)</f>
        <v>0</v>
      </c>
      <c r="BF132" s="133">
        <f t="shared" ref="BF132:BF138" si="4">IF(N132="snížená",J132,0)</f>
        <v>0</v>
      </c>
      <c r="BG132" s="133">
        <f t="shared" ref="BG132:BG138" si="5">IF(N132="zákl. přenesená",J132,0)</f>
        <v>0</v>
      </c>
      <c r="BH132" s="133">
        <f t="shared" ref="BH132:BH138" si="6">IF(N132="sníž. přenesená",J132,0)</f>
        <v>0</v>
      </c>
      <c r="BI132" s="133">
        <f t="shared" ref="BI132:BI138" si="7">IF(N132="nulová",J132,0)</f>
        <v>0</v>
      </c>
      <c r="BJ132" s="13" t="s">
        <v>75</v>
      </c>
      <c r="BK132" s="133">
        <f t="shared" ref="BK132:BK138" si="8">ROUND(I132*H132,2)</f>
        <v>25756</v>
      </c>
      <c r="BL132" s="13" t="s">
        <v>120</v>
      </c>
      <c r="BM132" s="132" t="s">
        <v>133</v>
      </c>
    </row>
    <row r="133" spans="2:65" s="1" customFormat="1" ht="16.5" customHeight="1">
      <c r="B133" s="120"/>
      <c r="C133" s="121" t="s">
        <v>134</v>
      </c>
      <c r="D133" s="121" t="s">
        <v>116</v>
      </c>
      <c r="E133" s="122" t="s">
        <v>135</v>
      </c>
      <c r="F133" s="123" t="s">
        <v>136</v>
      </c>
      <c r="G133" s="124" t="s">
        <v>119</v>
      </c>
      <c r="H133" s="125">
        <v>188</v>
      </c>
      <c r="I133" s="126">
        <v>319</v>
      </c>
      <c r="J133" s="126"/>
      <c r="K133" s="127"/>
      <c r="L133" s="25"/>
      <c r="M133" s="128" t="s">
        <v>1</v>
      </c>
      <c r="N133" s="129" t="s">
        <v>35</v>
      </c>
      <c r="O133" s="130">
        <v>0.35</v>
      </c>
      <c r="P133" s="130">
        <f t="shared" si="0"/>
        <v>65.8</v>
      </c>
      <c r="Q133" s="130">
        <v>1.2E-2</v>
      </c>
      <c r="R133" s="130">
        <f t="shared" si="1"/>
        <v>2.2560000000000002</v>
      </c>
      <c r="S133" s="130">
        <v>0</v>
      </c>
      <c r="T133" s="131">
        <f t="shared" si="2"/>
        <v>0</v>
      </c>
      <c r="AR133" s="132" t="s">
        <v>120</v>
      </c>
      <c r="AT133" s="132" t="s">
        <v>116</v>
      </c>
      <c r="AU133" s="132" t="s">
        <v>77</v>
      </c>
      <c r="AY133" s="13" t="s">
        <v>113</v>
      </c>
      <c r="BE133" s="133">
        <f t="shared" si="3"/>
        <v>0</v>
      </c>
      <c r="BF133" s="133">
        <f t="shared" si="4"/>
        <v>0</v>
      </c>
      <c r="BG133" s="133">
        <f t="shared" si="5"/>
        <v>0</v>
      </c>
      <c r="BH133" s="133">
        <f t="shared" si="6"/>
        <v>0</v>
      </c>
      <c r="BI133" s="133">
        <f t="shared" si="7"/>
        <v>0</v>
      </c>
      <c r="BJ133" s="13" t="s">
        <v>75</v>
      </c>
      <c r="BK133" s="133">
        <f t="shared" si="8"/>
        <v>59972</v>
      </c>
      <c r="BL133" s="13" t="s">
        <v>120</v>
      </c>
      <c r="BM133" s="132" t="s">
        <v>137</v>
      </c>
    </row>
    <row r="134" spans="2:65" s="1" customFormat="1" ht="16.5" customHeight="1">
      <c r="B134" s="120"/>
      <c r="C134" s="121" t="s">
        <v>138</v>
      </c>
      <c r="D134" s="121" t="s">
        <v>116</v>
      </c>
      <c r="E134" s="122" t="s">
        <v>139</v>
      </c>
      <c r="F134" s="123" t="s">
        <v>140</v>
      </c>
      <c r="G134" s="124" t="s">
        <v>119</v>
      </c>
      <c r="H134" s="125">
        <v>188</v>
      </c>
      <c r="I134" s="126">
        <v>524</v>
      </c>
      <c r="J134" s="126"/>
      <c r="K134" s="127"/>
      <c r="L134" s="25"/>
      <c r="M134" s="128" t="s">
        <v>1</v>
      </c>
      <c r="N134" s="129" t="s">
        <v>35</v>
      </c>
      <c r="O134" s="130">
        <v>0.48</v>
      </c>
      <c r="P134" s="130">
        <f t="shared" si="0"/>
        <v>90.24</v>
      </c>
      <c r="Q134" s="130">
        <v>1.6199999999999999E-2</v>
      </c>
      <c r="R134" s="130">
        <f t="shared" si="1"/>
        <v>3.0455999999999999</v>
      </c>
      <c r="S134" s="130">
        <v>0</v>
      </c>
      <c r="T134" s="131">
        <f t="shared" si="2"/>
        <v>0</v>
      </c>
      <c r="AR134" s="132" t="s">
        <v>120</v>
      </c>
      <c r="AT134" s="132" t="s">
        <v>116</v>
      </c>
      <c r="AU134" s="132" t="s">
        <v>77</v>
      </c>
      <c r="AY134" s="13" t="s">
        <v>113</v>
      </c>
      <c r="BE134" s="133">
        <f t="shared" si="3"/>
        <v>0</v>
      </c>
      <c r="BF134" s="133">
        <f t="shared" si="4"/>
        <v>0</v>
      </c>
      <c r="BG134" s="133">
        <f t="shared" si="5"/>
        <v>0</v>
      </c>
      <c r="BH134" s="133">
        <f t="shared" si="6"/>
        <v>0</v>
      </c>
      <c r="BI134" s="133">
        <f t="shared" si="7"/>
        <v>0</v>
      </c>
      <c r="BJ134" s="13" t="s">
        <v>75</v>
      </c>
      <c r="BK134" s="133">
        <f t="shared" si="8"/>
        <v>98512</v>
      </c>
      <c r="BL134" s="13" t="s">
        <v>120</v>
      </c>
      <c r="BM134" s="132" t="s">
        <v>141</v>
      </c>
    </row>
    <row r="135" spans="2:65" s="1" customFormat="1" ht="33" customHeight="1">
      <c r="B135" s="120"/>
      <c r="C135" s="121" t="s">
        <v>7</v>
      </c>
      <c r="D135" s="121" t="s">
        <v>116</v>
      </c>
      <c r="E135" s="122" t="s">
        <v>142</v>
      </c>
      <c r="F135" s="123" t="s">
        <v>143</v>
      </c>
      <c r="G135" s="124" t="s">
        <v>119</v>
      </c>
      <c r="H135" s="125">
        <v>188</v>
      </c>
      <c r="I135" s="126">
        <v>129</v>
      </c>
      <c r="J135" s="126"/>
      <c r="K135" s="127"/>
      <c r="L135" s="25"/>
      <c r="M135" s="128" t="s">
        <v>1</v>
      </c>
      <c r="N135" s="129" t="s">
        <v>35</v>
      </c>
      <c r="O135" s="130">
        <v>0.09</v>
      </c>
      <c r="P135" s="130">
        <f t="shared" si="0"/>
        <v>16.919999999999998</v>
      </c>
      <c r="Q135" s="130">
        <v>5.4000000000000003E-3</v>
      </c>
      <c r="R135" s="130">
        <f t="shared" si="1"/>
        <v>1.0152000000000001</v>
      </c>
      <c r="S135" s="130">
        <v>0</v>
      </c>
      <c r="T135" s="131">
        <f t="shared" si="2"/>
        <v>0</v>
      </c>
      <c r="AR135" s="132" t="s">
        <v>120</v>
      </c>
      <c r="AT135" s="132" t="s">
        <v>116</v>
      </c>
      <c r="AU135" s="132" t="s">
        <v>77</v>
      </c>
      <c r="AY135" s="13" t="s">
        <v>113</v>
      </c>
      <c r="BE135" s="133">
        <f t="shared" si="3"/>
        <v>0</v>
      </c>
      <c r="BF135" s="133">
        <f t="shared" si="4"/>
        <v>0</v>
      </c>
      <c r="BG135" s="133">
        <f t="shared" si="5"/>
        <v>0</v>
      </c>
      <c r="BH135" s="133">
        <f t="shared" si="6"/>
        <v>0</v>
      </c>
      <c r="BI135" s="133">
        <f t="shared" si="7"/>
        <v>0</v>
      </c>
      <c r="BJ135" s="13" t="s">
        <v>75</v>
      </c>
      <c r="BK135" s="133">
        <f t="shared" si="8"/>
        <v>24252</v>
      </c>
      <c r="BL135" s="13" t="s">
        <v>120</v>
      </c>
      <c r="BM135" s="132" t="s">
        <v>144</v>
      </c>
    </row>
    <row r="136" spans="2:65" s="1" customFormat="1" ht="16.5" customHeight="1">
      <c r="B136" s="120"/>
      <c r="C136" s="121" t="s">
        <v>145</v>
      </c>
      <c r="D136" s="121" t="s">
        <v>116</v>
      </c>
      <c r="E136" s="122" t="s">
        <v>146</v>
      </c>
      <c r="F136" s="123" t="s">
        <v>147</v>
      </c>
      <c r="G136" s="124" t="s">
        <v>119</v>
      </c>
      <c r="H136" s="125">
        <v>188</v>
      </c>
      <c r="I136" s="126">
        <v>228</v>
      </c>
      <c r="J136" s="126"/>
      <c r="K136" s="127"/>
      <c r="L136" s="25"/>
      <c r="M136" s="128" t="s">
        <v>1</v>
      </c>
      <c r="N136" s="129" t="s">
        <v>35</v>
      </c>
      <c r="O136" s="130">
        <v>0.27200000000000002</v>
      </c>
      <c r="P136" s="130">
        <f t="shared" si="0"/>
        <v>51.136000000000003</v>
      </c>
      <c r="Q136" s="130">
        <v>4.0000000000000001E-3</v>
      </c>
      <c r="R136" s="130">
        <f t="shared" si="1"/>
        <v>0.752</v>
      </c>
      <c r="S136" s="130">
        <v>0</v>
      </c>
      <c r="T136" s="131">
        <f t="shared" si="2"/>
        <v>0</v>
      </c>
      <c r="AR136" s="132" t="s">
        <v>120</v>
      </c>
      <c r="AT136" s="132" t="s">
        <v>116</v>
      </c>
      <c r="AU136" s="132" t="s">
        <v>77</v>
      </c>
      <c r="AY136" s="13" t="s">
        <v>113</v>
      </c>
      <c r="BE136" s="133">
        <f t="shared" si="3"/>
        <v>0</v>
      </c>
      <c r="BF136" s="133">
        <f t="shared" si="4"/>
        <v>0</v>
      </c>
      <c r="BG136" s="133">
        <f t="shared" si="5"/>
        <v>0</v>
      </c>
      <c r="BH136" s="133">
        <f t="shared" si="6"/>
        <v>0</v>
      </c>
      <c r="BI136" s="133">
        <f t="shared" si="7"/>
        <v>0</v>
      </c>
      <c r="BJ136" s="13" t="s">
        <v>75</v>
      </c>
      <c r="BK136" s="133">
        <f t="shared" si="8"/>
        <v>42864</v>
      </c>
      <c r="BL136" s="13" t="s">
        <v>120</v>
      </c>
      <c r="BM136" s="132" t="s">
        <v>148</v>
      </c>
    </row>
    <row r="137" spans="2:65" s="1" customFormat="1" ht="24.2" customHeight="1">
      <c r="B137" s="120"/>
      <c r="C137" s="121" t="s">
        <v>149</v>
      </c>
      <c r="D137" s="121" t="s">
        <v>116</v>
      </c>
      <c r="E137" s="122" t="s">
        <v>150</v>
      </c>
      <c r="F137" s="123" t="s">
        <v>151</v>
      </c>
      <c r="G137" s="124" t="s">
        <v>119</v>
      </c>
      <c r="H137" s="125">
        <v>240</v>
      </c>
      <c r="I137" s="126">
        <v>70.599999999999994</v>
      </c>
      <c r="J137" s="126"/>
      <c r="K137" s="127"/>
      <c r="L137" s="25"/>
      <c r="M137" s="128" t="s">
        <v>1</v>
      </c>
      <c r="N137" s="129" t="s">
        <v>35</v>
      </c>
      <c r="O137" s="130">
        <v>9.0999999999999998E-2</v>
      </c>
      <c r="P137" s="130">
        <f t="shared" si="0"/>
        <v>21.84</v>
      </c>
      <c r="Q137" s="130">
        <v>2.2000000000000001E-4</v>
      </c>
      <c r="R137" s="130">
        <f t="shared" si="1"/>
        <v>5.28E-2</v>
      </c>
      <c r="S137" s="130">
        <v>2E-3</v>
      </c>
      <c r="T137" s="131">
        <f t="shared" si="2"/>
        <v>0.48</v>
      </c>
      <c r="AR137" s="132" t="s">
        <v>120</v>
      </c>
      <c r="AT137" s="132" t="s">
        <v>116</v>
      </c>
      <c r="AU137" s="132" t="s">
        <v>77</v>
      </c>
      <c r="AY137" s="13" t="s">
        <v>113</v>
      </c>
      <c r="BE137" s="133">
        <f t="shared" si="3"/>
        <v>0</v>
      </c>
      <c r="BF137" s="133">
        <f t="shared" si="4"/>
        <v>0</v>
      </c>
      <c r="BG137" s="133">
        <f t="shared" si="5"/>
        <v>0</v>
      </c>
      <c r="BH137" s="133">
        <f t="shared" si="6"/>
        <v>0</v>
      </c>
      <c r="BI137" s="133">
        <f t="shared" si="7"/>
        <v>0</v>
      </c>
      <c r="BJ137" s="13" t="s">
        <v>75</v>
      </c>
      <c r="BK137" s="133">
        <f t="shared" si="8"/>
        <v>16944</v>
      </c>
      <c r="BL137" s="13" t="s">
        <v>120</v>
      </c>
      <c r="BM137" s="132" t="s">
        <v>152</v>
      </c>
    </row>
    <row r="138" spans="2:65" s="1" customFormat="1" ht="24.2" customHeight="1">
      <c r="B138" s="120"/>
      <c r="C138" s="121" t="s">
        <v>153</v>
      </c>
      <c r="D138" s="121" t="s">
        <v>116</v>
      </c>
      <c r="E138" s="122" t="s">
        <v>154</v>
      </c>
      <c r="F138" s="123" t="s">
        <v>287</v>
      </c>
      <c r="G138" s="124" t="s">
        <v>119</v>
      </c>
      <c r="H138" s="125">
        <v>131.6</v>
      </c>
      <c r="I138" s="126">
        <v>711</v>
      </c>
      <c r="J138" s="126"/>
      <c r="K138" s="127"/>
      <c r="L138" s="25"/>
      <c r="M138" s="128" t="s">
        <v>1</v>
      </c>
      <c r="N138" s="129" t="s">
        <v>35</v>
      </c>
      <c r="O138" s="130">
        <v>1.1419999999999999</v>
      </c>
      <c r="P138" s="130">
        <f t="shared" si="0"/>
        <v>150.28719999999998</v>
      </c>
      <c r="Q138" s="130">
        <v>3.7199999999999997E-2</v>
      </c>
      <c r="R138" s="130">
        <f t="shared" si="1"/>
        <v>4.8955199999999994</v>
      </c>
      <c r="S138" s="130">
        <v>0</v>
      </c>
      <c r="T138" s="131">
        <f t="shared" si="2"/>
        <v>0</v>
      </c>
      <c r="AR138" s="132" t="s">
        <v>120</v>
      </c>
      <c r="AT138" s="132" t="s">
        <v>116</v>
      </c>
      <c r="AU138" s="132" t="s">
        <v>77</v>
      </c>
      <c r="AY138" s="13" t="s">
        <v>113</v>
      </c>
      <c r="BE138" s="133">
        <f t="shared" si="3"/>
        <v>0</v>
      </c>
      <c r="BF138" s="133">
        <f t="shared" si="4"/>
        <v>0</v>
      </c>
      <c r="BG138" s="133">
        <f t="shared" si="5"/>
        <v>0</v>
      </c>
      <c r="BH138" s="133">
        <f t="shared" si="6"/>
        <v>0</v>
      </c>
      <c r="BI138" s="133">
        <f t="shared" si="7"/>
        <v>0</v>
      </c>
      <c r="BJ138" s="13" t="s">
        <v>75</v>
      </c>
      <c r="BK138" s="133">
        <f t="shared" si="8"/>
        <v>93567.6</v>
      </c>
      <c r="BL138" s="13" t="s">
        <v>120</v>
      </c>
      <c r="BM138" s="132" t="s">
        <v>155</v>
      </c>
    </row>
    <row r="139" spans="2:65" s="11" customFormat="1" ht="22.9" customHeight="1">
      <c r="B139" s="109"/>
      <c r="D139" s="110" t="s">
        <v>69</v>
      </c>
      <c r="E139" s="118" t="s">
        <v>156</v>
      </c>
      <c r="F139" s="118" t="s">
        <v>157</v>
      </c>
      <c r="J139" s="119"/>
      <c r="L139" s="109"/>
      <c r="M139" s="113"/>
      <c r="P139" s="114">
        <f>SUM(P140:P151)</f>
        <v>1251.7329999999999</v>
      </c>
      <c r="R139" s="114">
        <f>SUM(R140:R151)</f>
        <v>8.2169799999999995</v>
      </c>
      <c r="T139" s="115">
        <f>SUM(T140:T151)</f>
        <v>13.945999999999998</v>
      </c>
      <c r="AR139" s="110" t="s">
        <v>75</v>
      </c>
      <c r="AT139" s="116" t="s">
        <v>69</v>
      </c>
      <c r="AU139" s="116" t="s">
        <v>75</v>
      </c>
      <c r="AY139" s="110" t="s">
        <v>113</v>
      </c>
      <c r="BK139" s="117">
        <f>SUM(BK140:BK151)</f>
        <v>771745.8</v>
      </c>
    </row>
    <row r="140" spans="2:65" s="1" customFormat="1" ht="33" customHeight="1">
      <c r="B140" s="120"/>
      <c r="C140" s="121" t="s">
        <v>75</v>
      </c>
      <c r="D140" s="121" t="s">
        <v>116</v>
      </c>
      <c r="E140" s="122" t="s">
        <v>158</v>
      </c>
      <c r="F140" s="123" t="s">
        <v>159</v>
      </c>
      <c r="G140" s="124" t="s">
        <v>119</v>
      </c>
      <c r="H140" s="125">
        <v>55</v>
      </c>
      <c r="I140" s="126">
        <v>62.7</v>
      </c>
      <c r="J140" s="126"/>
      <c r="K140" s="127"/>
      <c r="L140" s="25"/>
      <c r="M140" s="128" t="s">
        <v>1</v>
      </c>
      <c r="N140" s="129" t="s">
        <v>35</v>
      </c>
      <c r="O140" s="130">
        <v>0.11</v>
      </c>
      <c r="P140" s="130">
        <f t="shared" ref="P140:P151" si="9">O140*H140</f>
        <v>6.05</v>
      </c>
      <c r="Q140" s="130">
        <v>0</v>
      </c>
      <c r="R140" s="130">
        <f t="shared" ref="R140:R151" si="10">Q140*H140</f>
        <v>0</v>
      </c>
      <c r="S140" s="130">
        <v>0</v>
      </c>
      <c r="T140" s="131">
        <f t="shared" ref="T140:T151" si="11">S140*H140</f>
        <v>0</v>
      </c>
      <c r="AR140" s="132" t="s">
        <v>120</v>
      </c>
      <c r="AT140" s="132" t="s">
        <v>116</v>
      </c>
      <c r="AU140" s="132" t="s">
        <v>77</v>
      </c>
      <c r="AY140" s="13" t="s">
        <v>113</v>
      </c>
      <c r="BE140" s="133">
        <f t="shared" ref="BE140:BE151" si="12">IF(N140="základní",J140,0)</f>
        <v>0</v>
      </c>
      <c r="BF140" s="133">
        <f t="shared" ref="BF140:BF151" si="13">IF(N140="snížená",J140,0)</f>
        <v>0</v>
      </c>
      <c r="BG140" s="133">
        <f t="shared" ref="BG140:BG151" si="14">IF(N140="zákl. přenesená",J140,0)</f>
        <v>0</v>
      </c>
      <c r="BH140" s="133">
        <f t="shared" ref="BH140:BH151" si="15">IF(N140="sníž. přenesená",J140,0)</f>
        <v>0</v>
      </c>
      <c r="BI140" s="133">
        <f t="shared" ref="BI140:BI151" si="16">IF(N140="nulová",J140,0)</f>
        <v>0</v>
      </c>
      <c r="BJ140" s="13" t="s">
        <v>75</v>
      </c>
      <c r="BK140" s="133">
        <f t="shared" ref="BK140:BK151" si="17">ROUND(I140*H140,2)</f>
        <v>3448.5</v>
      </c>
      <c r="BL140" s="13" t="s">
        <v>120</v>
      </c>
      <c r="BM140" s="132" t="s">
        <v>160</v>
      </c>
    </row>
    <row r="141" spans="2:65" s="1" customFormat="1" ht="37.9" customHeight="1">
      <c r="B141" s="120"/>
      <c r="C141" s="121" t="s">
        <v>161</v>
      </c>
      <c r="D141" s="121" t="s">
        <v>116</v>
      </c>
      <c r="E141" s="122" t="s">
        <v>162</v>
      </c>
      <c r="F141" s="123" t="s">
        <v>163</v>
      </c>
      <c r="G141" s="124" t="s">
        <v>119</v>
      </c>
      <c r="H141" s="125">
        <v>1650</v>
      </c>
      <c r="I141" s="126">
        <v>1.91</v>
      </c>
      <c r="J141" s="126"/>
      <c r="K141" s="127"/>
      <c r="L141" s="25"/>
      <c r="M141" s="128" t="s">
        <v>1</v>
      </c>
      <c r="N141" s="129" t="s">
        <v>35</v>
      </c>
      <c r="O141" s="130">
        <v>0</v>
      </c>
      <c r="P141" s="130">
        <f t="shared" si="9"/>
        <v>0</v>
      </c>
      <c r="Q141" s="130">
        <v>0</v>
      </c>
      <c r="R141" s="130">
        <f t="shared" si="10"/>
        <v>0</v>
      </c>
      <c r="S141" s="130">
        <v>0</v>
      </c>
      <c r="T141" s="131">
        <f t="shared" si="11"/>
        <v>0</v>
      </c>
      <c r="AR141" s="132" t="s">
        <v>120</v>
      </c>
      <c r="AT141" s="132" t="s">
        <v>116</v>
      </c>
      <c r="AU141" s="132" t="s">
        <v>77</v>
      </c>
      <c r="AY141" s="13" t="s">
        <v>113</v>
      </c>
      <c r="BE141" s="133">
        <f t="shared" si="12"/>
        <v>0</v>
      </c>
      <c r="BF141" s="133">
        <f t="shared" si="13"/>
        <v>0</v>
      </c>
      <c r="BG141" s="133">
        <f t="shared" si="14"/>
        <v>0</v>
      </c>
      <c r="BH141" s="133">
        <f t="shared" si="15"/>
        <v>0</v>
      </c>
      <c r="BI141" s="133">
        <f t="shared" si="16"/>
        <v>0</v>
      </c>
      <c r="BJ141" s="13" t="s">
        <v>75</v>
      </c>
      <c r="BK141" s="133">
        <f t="shared" si="17"/>
        <v>3151.5</v>
      </c>
      <c r="BL141" s="13" t="s">
        <v>120</v>
      </c>
      <c r="BM141" s="132" t="s">
        <v>164</v>
      </c>
    </row>
    <row r="142" spans="2:65" s="1" customFormat="1" ht="33" customHeight="1">
      <c r="B142" s="120"/>
      <c r="C142" s="121" t="s">
        <v>77</v>
      </c>
      <c r="D142" s="121" t="s">
        <v>116</v>
      </c>
      <c r="E142" s="122" t="s">
        <v>165</v>
      </c>
      <c r="F142" s="123" t="s">
        <v>166</v>
      </c>
      <c r="G142" s="124" t="s">
        <v>119</v>
      </c>
      <c r="H142" s="125">
        <v>55</v>
      </c>
      <c r="I142" s="126">
        <v>38.200000000000003</v>
      </c>
      <c r="J142" s="126"/>
      <c r="K142" s="127"/>
      <c r="L142" s="25"/>
      <c r="M142" s="128" t="s">
        <v>1</v>
      </c>
      <c r="N142" s="129" t="s">
        <v>35</v>
      </c>
      <c r="O142" s="130">
        <v>6.9000000000000006E-2</v>
      </c>
      <c r="P142" s="130">
        <f t="shared" si="9"/>
        <v>3.7950000000000004</v>
      </c>
      <c r="Q142" s="130">
        <v>0</v>
      </c>
      <c r="R142" s="130">
        <f t="shared" si="10"/>
        <v>0</v>
      </c>
      <c r="S142" s="130">
        <v>0</v>
      </c>
      <c r="T142" s="131">
        <f t="shared" si="11"/>
        <v>0</v>
      </c>
      <c r="AR142" s="132" t="s">
        <v>120</v>
      </c>
      <c r="AT142" s="132" t="s">
        <v>116</v>
      </c>
      <c r="AU142" s="132" t="s">
        <v>77</v>
      </c>
      <c r="AY142" s="13" t="s">
        <v>113</v>
      </c>
      <c r="BE142" s="133">
        <f t="shared" si="12"/>
        <v>0</v>
      </c>
      <c r="BF142" s="133">
        <f t="shared" si="13"/>
        <v>0</v>
      </c>
      <c r="BG142" s="133">
        <f t="shared" si="14"/>
        <v>0</v>
      </c>
      <c r="BH142" s="133">
        <f t="shared" si="15"/>
        <v>0</v>
      </c>
      <c r="BI142" s="133">
        <f t="shared" si="16"/>
        <v>0</v>
      </c>
      <c r="BJ142" s="13" t="s">
        <v>75</v>
      </c>
      <c r="BK142" s="133">
        <f t="shared" si="17"/>
        <v>2101</v>
      </c>
      <c r="BL142" s="13" t="s">
        <v>120</v>
      </c>
      <c r="BM142" s="132" t="s">
        <v>167</v>
      </c>
    </row>
    <row r="143" spans="2:65" s="1" customFormat="1" ht="37.9" customHeight="1">
      <c r="B143" s="120"/>
      <c r="C143" s="121" t="s">
        <v>120</v>
      </c>
      <c r="D143" s="121" t="s">
        <v>116</v>
      </c>
      <c r="E143" s="122" t="s">
        <v>168</v>
      </c>
      <c r="F143" s="123" t="s">
        <v>169</v>
      </c>
      <c r="G143" s="124" t="s">
        <v>119</v>
      </c>
      <c r="H143" s="125">
        <v>188</v>
      </c>
      <c r="I143" s="126">
        <v>94.8</v>
      </c>
      <c r="J143" s="126"/>
      <c r="K143" s="127"/>
      <c r="L143" s="25"/>
      <c r="M143" s="128" t="s">
        <v>1</v>
      </c>
      <c r="N143" s="129" t="s">
        <v>35</v>
      </c>
      <c r="O143" s="130">
        <v>0.22</v>
      </c>
      <c r="P143" s="130">
        <f t="shared" si="9"/>
        <v>41.36</v>
      </c>
      <c r="Q143" s="130">
        <v>0</v>
      </c>
      <c r="R143" s="130">
        <f t="shared" si="10"/>
        <v>0</v>
      </c>
      <c r="S143" s="130">
        <v>5.8999999999999997E-2</v>
      </c>
      <c r="T143" s="131">
        <f t="shared" si="11"/>
        <v>11.091999999999999</v>
      </c>
      <c r="AR143" s="132" t="s">
        <v>120</v>
      </c>
      <c r="AT143" s="132" t="s">
        <v>116</v>
      </c>
      <c r="AU143" s="132" t="s">
        <v>77</v>
      </c>
      <c r="AY143" s="13" t="s">
        <v>113</v>
      </c>
      <c r="BE143" s="133">
        <f t="shared" si="12"/>
        <v>0</v>
      </c>
      <c r="BF143" s="133">
        <f t="shared" si="13"/>
        <v>0</v>
      </c>
      <c r="BG143" s="133">
        <f t="shared" si="14"/>
        <v>0</v>
      </c>
      <c r="BH143" s="133">
        <f t="shared" si="15"/>
        <v>0</v>
      </c>
      <c r="BI143" s="133">
        <f t="shared" si="16"/>
        <v>0</v>
      </c>
      <c r="BJ143" s="13" t="s">
        <v>75</v>
      </c>
      <c r="BK143" s="133">
        <f t="shared" si="17"/>
        <v>17822.400000000001</v>
      </c>
      <c r="BL143" s="13" t="s">
        <v>120</v>
      </c>
      <c r="BM143" s="132" t="s">
        <v>170</v>
      </c>
    </row>
    <row r="144" spans="2:65" s="1" customFormat="1" ht="21.75" customHeight="1">
      <c r="B144" s="120"/>
      <c r="C144" s="121" t="s">
        <v>171</v>
      </c>
      <c r="D144" s="121" t="s">
        <v>116</v>
      </c>
      <c r="E144" s="122" t="s">
        <v>172</v>
      </c>
      <c r="F144" s="123" t="s">
        <v>173</v>
      </c>
      <c r="G144" s="124" t="s">
        <v>119</v>
      </c>
      <c r="H144" s="125">
        <v>188</v>
      </c>
      <c r="I144" s="126">
        <v>94.8</v>
      </c>
      <c r="J144" s="126"/>
      <c r="K144" s="127"/>
      <c r="L144" s="25"/>
      <c r="M144" s="128" t="s">
        <v>1</v>
      </c>
      <c r="N144" s="129" t="s">
        <v>35</v>
      </c>
      <c r="O144" s="130">
        <v>0.22</v>
      </c>
      <c r="P144" s="130">
        <f t="shared" si="9"/>
        <v>41.36</v>
      </c>
      <c r="Q144" s="130">
        <v>0</v>
      </c>
      <c r="R144" s="130">
        <f t="shared" si="10"/>
        <v>0</v>
      </c>
      <c r="S144" s="130">
        <v>1.4E-2</v>
      </c>
      <c r="T144" s="131">
        <f t="shared" si="11"/>
        <v>2.6320000000000001</v>
      </c>
      <c r="AR144" s="132" t="s">
        <v>120</v>
      </c>
      <c r="AT144" s="132" t="s">
        <v>116</v>
      </c>
      <c r="AU144" s="132" t="s">
        <v>77</v>
      </c>
      <c r="AY144" s="13" t="s">
        <v>113</v>
      </c>
      <c r="BE144" s="133">
        <f t="shared" si="12"/>
        <v>0</v>
      </c>
      <c r="BF144" s="133">
        <f t="shared" si="13"/>
        <v>0</v>
      </c>
      <c r="BG144" s="133">
        <f t="shared" si="14"/>
        <v>0</v>
      </c>
      <c r="BH144" s="133">
        <f t="shared" si="15"/>
        <v>0</v>
      </c>
      <c r="BI144" s="133">
        <f t="shared" si="16"/>
        <v>0</v>
      </c>
      <c r="BJ144" s="13" t="s">
        <v>75</v>
      </c>
      <c r="BK144" s="133">
        <f t="shared" si="17"/>
        <v>17822.400000000001</v>
      </c>
      <c r="BL144" s="13" t="s">
        <v>120</v>
      </c>
      <c r="BM144" s="132" t="s">
        <v>174</v>
      </c>
    </row>
    <row r="145" spans="2:65" s="1" customFormat="1" ht="24.2" customHeight="1">
      <c r="B145" s="120"/>
      <c r="C145" s="121" t="s">
        <v>128</v>
      </c>
      <c r="D145" s="121" t="s">
        <v>116</v>
      </c>
      <c r="E145" s="122" t="s">
        <v>175</v>
      </c>
      <c r="F145" s="123" t="s">
        <v>176</v>
      </c>
      <c r="G145" s="124" t="s">
        <v>119</v>
      </c>
      <c r="H145" s="125">
        <v>188</v>
      </c>
      <c r="I145" s="126">
        <v>200</v>
      </c>
      <c r="J145" s="126"/>
      <c r="K145" s="127"/>
      <c r="L145" s="25"/>
      <c r="M145" s="128" t="s">
        <v>1</v>
      </c>
      <c r="N145" s="129" t="s">
        <v>35</v>
      </c>
      <c r="O145" s="130">
        <v>0.40400000000000003</v>
      </c>
      <c r="P145" s="130">
        <f t="shared" si="9"/>
        <v>75.951999999999998</v>
      </c>
      <c r="Q145" s="130">
        <v>0</v>
      </c>
      <c r="R145" s="130">
        <f t="shared" si="10"/>
        <v>0</v>
      </c>
      <c r="S145" s="130">
        <v>0</v>
      </c>
      <c r="T145" s="131">
        <f t="shared" si="11"/>
        <v>0</v>
      </c>
      <c r="AR145" s="132" t="s">
        <v>120</v>
      </c>
      <c r="AT145" s="132" t="s">
        <v>116</v>
      </c>
      <c r="AU145" s="132" t="s">
        <v>77</v>
      </c>
      <c r="AY145" s="13" t="s">
        <v>113</v>
      </c>
      <c r="BE145" s="133">
        <f t="shared" si="12"/>
        <v>0</v>
      </c>
      <c r="BF145" s="133">
        <f t="shared" si="13"/>
        <v>0</v>
      </c>
      <c r="BG145" s="133">
        <f t="shared" si="14"/>
        <v>0</v>
      </c>
      <c r="BH145" s="133">
        <f t="shared" si="15"/>
        <v>0</v>
      </c>
      <c r="BI145" s="133">
        <f t="shared" si="16"/>
        <v>0</v>
      </c>
      <c r="BJ145" s="13" t="s">
        <v>75</v>
      </c>
      <c r="BK145" s="133">
        <f t="shared" si="17"/>
        <v>37600</v>
      </c>
      <c r="BL145" s="13" t="s">
        <v>120</v>
      </c>
      <c r="BM145" s="132" t="s">
        <v>177</v>
      </c>
    </row>
    <row r="146" spans="2:65" s="1" customFormat="1" ht="24.2" customHeight="1">
      <c r="B146" s="120"/>
      <c r="C146" s="121" t="s">
        <v>178</v>
      </c>
      <c r="D146" s="121" t="s">
        <v>116</v>
      </c>
      <c r="E146" s="122" t="s">
        <v>179</v>
      </c>
      <c r="F146" s="123" t="s">
        <v>180</v>
      </c>
      <c r="G146" s="124" t="s">
        <v>119</v>
      </c>
      <c r="H146" s="125">
        <v>188</v>
      </c>
      <c r="I146" s="126">
        <v>222</v>
      </c>
      <c r="J146" s="126"/>
      <c r="K146" s="127"/>
      <c r="L146" s="25"/>
      <c r="M146" s="128" t="s">
        <v>1</v>
      </c>
      <c r="N146" s="129" t="s">
        <v>35</v>
      </c>
      <c r="O146" s="130">
        <v>0.58699999999999997</v>
      </c>
      <c r="P146" s="130">
        <f t="shared" si="9"/>
        <v>110.35599999999999</v>
      </c>
      <c r="Q146" s="130">
        <v>0</v>
      </c>
      <c r="R146" s="130">
        <f t="shared" si="10"/>
        <v>0</v>
      </c>
      <c r="S146" s="130">
        <v>0</v>
      </c>
      <c r="T146" s="131">
        <f t="shared" si="11"/>
        <v>0</v>
      </c>
      <c r="AR146" s="132" t="s">
        <v>120</v>
      </c>
      <c r="AT146" s="132" t="s">
        <v>116</v>
      </c>
      <c r="AU146" s="132" t="s">
        <v>77</v>
      </c>
      <c r="AY146" s="13" t="s">
        <v>113</v>
      </c>
      <c r="BE146" s="133">
        <f t="shared" si="12"/>
        <v>0</v>
      </c>
      <c r="BF146" s="133">
        <f t="shared" si="13"/>
        <v>0</v>
      </c>
      <c r="BG146" s="133">
        <f t="shared" si="14"/>
        <v>0</v>
      </c>
      <c r="BH146" s="133">
        <f t="shared" si="15"/>
        <v>0</v>
      </c>
      <c r="BI146" s="133">
        <f t="shared" si="16"/>
        <v>0</v>
      </c>
      <c r="BJ146" s="13" t="s">
        <v>75</v>
      </c>
      <c r="BK146" s="133">
        <f t="shared" si="17"/>
        <v>41736</v>
      </c>
      <c r="BL146" s="13" t="s">
        <v>120</v>
      </c>
      <c r="BM146" s="132" t="s">
        <v>181</v>
      </c>
    </row>
    <row r="147" spans="2:65" s="1" customFormat="1" ht="24.2" customHeight="1">
      <c r="B147" s="120"/>
      <c r="C147" s="121" t="s">
        <v>126</v>
      </c>
      <c r="D147" s="121" t="s">
        <v>116</v>
      </c>
      <c r="E147" s="122" t="s">
        <v>182</v>
      </c>
      <c r="F147" s="123" t="s">
        <v>183</v>
      </c>
      <c r="G147" s="124" t="s">
        <v>184</v>
      </c>
      <c r="H147" s="125">
        <v>188</v>
      </c>
      <c r="I147" s="126">
        <v>114</v>
      </c>
      <c r="J147" s="126"/>
      <c r="K147" s="127"/>
      <c r="L147" s="25"/>
      <c r="M147" s="128" t="s">
        <v>1</v>
      </c>
      <c r="N147" s="129" t="s">
        <v>35</v>
      </c>
      <c r="O147" s="130">
        <v>0.21</v>
      </c>
      <c r="P147" s="130">
        <f t="shared" si="9"/>
        <v>39.479999999999997</v>
      </c>
      <c r="Q147" s="130">
        <v>0</v>
      </c>
      <c r="R147" s="130">
        <f t="shared" si="10"/>
        <v>0</v>
      </c>
      <c r="S147" s="130">
        <v>0</v>
      </c>
      <c r="T147" s="131">
        <f t="shared" si="11"/>
        <v>0</v>
      </c>
      <c r="AR147" s="132" t="s">
        <v>120</v>
      </c>
      <c r="AT147" s="132" t="s">
        <v>116</v>
      </c>
      <c r="AU147" s="132" t="s">
        <v>77</v>
      </c>
      <c r="AY147" s="13" t="s">
        <v>113</v>
      </c>
      <c r="BE147" s="133">
        <f t="shared" si="12"/>
        <v>0</v>
      </c>
      <c r="BF147" s="133">
        <f t="shared" si="13"/>
        <v>0</v>
      </c>
      <c r="BG147" s="133">
        <f t="shared" si="14"/>
        <v>0</v>
      </c>
      <c r="BH147" s="133">
        <f t="shared" si="15"/>
        <v>0</v>
      </c>
      <c r="BI147" s="133">
        <f t="shared" si="16"/>
        <v>0</v>
      </c>
      <c r="BJ147" s="13" t="s">
        <v>75</v>
      </c>
      <c r="BK147" s="133">
        <f t="shared" si="17"/>
        <v>21432</v>
      </c>
      <c r="BL147" s="13" t="s">
        <v>120</v>
      </c>
      <c r="BM147" s="132" t="s">
        <v>185</v>
      </c>
    </row>
    <row r="148" spans="2:65" s="1" customFormat="1" ht="24.2" customHeight="1">
      <c r="B148" s="120"/>
      <c r="C148" s="121" t="s">
        <v>156</v>
      </c>
      <c r="D148" s="121" t="s">
        <v>116</v>
      </c>
      <c r="E148" s="122" t="s">
        <v>186</v>
      </c>
      <c r="F148" s="123" t="s">
        <v>187</v>
      </c>
      <c r="G148" s="124" t="s">
        <v>119</v>
      </c>
      <c r="H148" s="125">
        <v>188</v>
      </c>
      <c r="I148" s="126">
        <v>588</v>
      </c>
      <c r="J148" s="126"/>
      <c r="K148" s="127"/>
      <c r="L148" s="25"/>
      <c r="M148" s="128" t="s">
        <v>1</v>
      </c>
      <c r="N148" s="129" t="s">
        <v>35</v>
      </c>
      <c r="O148" s="130">
        <v>0.82699999999999996</v>
      </c>
      <c r="P148" s="130">
        <f t="shared" si="9"/>
        <v>155.476</v>
      </c>
      <c r="Q148" s="130">
        <v>3.9079999999999997E-2</v>
      </c>
      <c r="R148" s="130">
        <f t="shared" si="10"/>
        <v>7.3470399999999998</v>
      </c>
      <c r="S148" s="130">
        <v>0</v>
      </c>
      <c r="T148" s="131">
        <f t="shared" si="11"/>
        <v>0</v>
      </c>
      <c r="AR148" s="132" t="s">
        <v>120</v>
      </c>
      <c r="AT148" s="132" t="s">
        <v>116</v>
      </c>
      <c r="AU148" s="132" t="s">
        <v>77</v>
      </c>
      <c r="AY148" s="13" t="s">
        <v>113</v>
      </c>
      <c r="BE148" s="133">
        <f t="shared" si="12"/>
        <v>0</v>
      </c>
      <c r="BF148" s="133">
        <f t="shared" si="13"/>
        <v>0</v>
      </c>
      <c r="BG148" s="133">
        <f t="shared" si="14"/>
        <v>0</v>
      </c>
      <c r="BH148" s="133">
        <f t="shared" si="15"/>
        <v>0</v>
      </c>
      <c r="BI148" s="133">
        <f t="shared" si="16"/>
        <v>0</v>
      </c>
      <c r="BJ148" s="13" t="s">
        <v>75</v>
      </c>
      <c r="BK148" s="133">
        <f t="shared" si="17"/>
        <v>110544</v>
      </c>
      <c r="BL148" s="13" t="s">
        <v>120</v>
      </c>
      <c r="BM148" s="132" t="s">
        <v>188</v>
      </c>
    </row>
    <row r="149" spans="2:65" s="1" customFormat="1" ht="24.2" customHeight="1">
      <c r="B149" s="120"/>
      <c r="C149" s="121" t="s">
        <v>189</v>
      </c>
      <c r="D149" s="121" t="s">
        <v>116</v>
      </c>
      <c r="E149" s="122" t="s">
        <v>190</v>
      </c>
      <c r="F149" s="123" t="s">
        <v>191</v>
      </c>
      <c r="G149" s="124" t="s">
        <v>119</v>
      </c>
      <c r="H149" s="125">
        <v>188</v>
      </c>
      <c r="I149" s="126">
        <v>446</v>
      </c>
      <c r="J149" s="126"/>
      <c r="K149" s="127"/>
      <c r="L149" s="25"/>
      <c r="M149" s="128" t="s">
        <v>1</v>
      </c>
      <c r="N149" s="129" t="s">
        <v>35</v>
      </c>
      <c r="O149" s="130">
        <v>1.04</v>
      </c>
      <c r="P149" s="130">
        <f t="shared" si="9"/>
        <v>195.52</v>
      </c>
      <c r="Q149" s="130">
        <v>0</v>
      </c>
      <c r="R149" s="130">
        <f t="shared" si="10"/>
        <v>0</v>
      </c>
      <c r="S149" s="130">
        <v>0</v>
      </c>
      <c r="T149" s="131">
        <f t="shared" si="11"/>
        <v>0</v>
      </c>
      <c r="AR149" s="132" t="s">
        <v>120</v>
      </c>
      <c r="AT149" s="132" t="s">
        <v>116</v>
      </c>
      <c r="AU149" s="132" t="s">
        <v>77</v>
      </c>
      <c r="AY149" s="13" t="s">
        <v>113</v>
      </c>
      <c r="BE149" s="133">
        <f t="shared" si="12"/>
        <v>0</v>
      </c>
      <c r="BF149" s="133">
        <f t="shared" si="13"/>
        <v>0</v>
      </c>
      <c r="BG149" s="133">
        <f t="shared" si="14"/>
        <v>0</v>
      </c>
      <c r="BH149" s="133">
        <f t="shared" si="15"/>
        <v>0</v>
      </c>
      <c r="BI149" s="133">
        <f t="shared" si="16"/>
        <v>0</v>
      </c>
      <c r="BJ149" s="13" t="s">
        <v>75</v>
      </c>
      <c r="BK149" s="133">
        <f t="shared" si="17"/>
        <v>83848</v>
      </c>
      <c r="BL149" s="13" t="s">
        <v>120</v>
      </c>
      <c r="BM149" s="132" t="s">
        <v>192</v>
      </c>
    </row>
    <row r="150" spans="2:65" s="1" customFormat="1" ht="33" customHeight="1">
      <c r="B150" s="120"/>
      <c r="C150" s="121" t="s">
        <v>193</v>
      </c>
      <c r="D150" s="121" t="s">
        <v>116</v>
      </c>
      <c r="E150" s="122" t="s">
        <v>194</v>
      </c>
      <c r="F150" s="123" t="s">
        <v>195</v>
      </c>
      <c r="G150" s="124" t="s">
        <v>184</v>
      </c>
      <c r="H150" s="125">
        <v>66</v>
      </c>
      <c r="I150" s="126">
        <v>1840</v>
      </c>
      <c r="J150" s="126"/>
      <c r="K150" s="127"/>
      <c r="L150" s="25"/>
      <c r="M150" s="128" t="s">
        <v>1</v>
      </c>
      <c r="N150" s="129" t="s">
        <v>35</v>
      </c>
      <c r="O150" s="130">
        <v>2.238</v>
      </c>
      <c r="P150" s="130">
        <f t="shared" si="9"/>
        <v>147.708</v>
      </c>
      <c r="Q150" s="130">
        <v>9.3799999999999994E-3</v>
      </c>
      <c r="R150" s="130">
        <f t="shared" si="10"/>
        <v>0.61907999999999996</v>
      </c>
      <c r="S150" s="130">
        <v>0</v>
      </c>
      <c r="T150" s="131">
        <f t="shared" si="11"/>
        <v>0</v>
      </c>
      <c r="AR150" s="132" t="s">
        <v>120</v>
      </c>
      <c r="AT150" s="132" t="s">
        <v>116</v>
      </c>
      <c r="AU150" s="132" t="s">
        <v>77</v>
      </c>
      <c r="AY150" s="13" t="s">
        <v>113</v>
      </c>
      <c r="BE150" s="133">
        <f t="shared" si="12"/>
        <v>0</v>
      </c>
      <c r="BF150" s="133">
        <f t="shared" si="13"/>
        <v>0</v>
      </c>
      <c r="BG150" s="133">
        <f t="shared" si="14"/>
        <v>0</v>
      </c>
      <c r="BH150" s="133">
        <f t="shared" si="15"/>
        <v>0</v>
      </c>
      <c r="BI150" s="133">
        <f t="shared" si="16"/>
        <v>0</v>
      </c>
      <c r="BJ150" s="13" t="s">
        <v>75</v>
      </c>
      <c r="BK150" s="133">
        <f t="shared" si="17"/>
        <v>121440</v>
      </c>
      <c r="BL150" s="13" t="s">
        <v>120</v>
      </c>
      <c r="BM150" s="132" t="s">
        <v>196</v>
      </c>
    </row>
    <row r="151" spans="2:65" s="1" customFormat="1" ht="24.2" customHeight="1">
      <c r="B151" s="120"/>
      <c r="C151" s="121" t="s">
        <v>8</v>
      </c>
      <c r="D151" s="121" t="s">
        <v>116</v>
      </c>
      <c r="E151" s="122" t="s">
        <v>197</v>
      </c>
      <c r="F151" s="123" t="s">
        <v>288</v>
      </c>
      <c r="G151" s="124" t="s">
        <v>184</v>
      </c>
      <c r="H151" s="125">
        <v>222</v>
      </c>
      <c r="I151" s="126">
        <v>1400</v>
      </c>
      <c r="J151" s="126"/>
      <c r="K151" s="127"/>
      <c r="L151" s="25"/>
      <c r="M151" s="128" t="s">
        <v>1</v>
      </c>
      <c r="N151" s="129" t="s">
        <v>35</v>
      </c>
      <c r="O151" s="130">
        <v>1.958</v>
      </c>
      <c r="P151" s="130">
        <f t="shared" si="9"/>
        <v>434.67599999999999</v>
      </c>
      <c r="Q151" s="130">
        <v>1.1299999999999999E-3</v>
      </c>
      <c r="R151" s="130">
        <f t="shared" si="10"/>
        <v>0.25085999999999997</v>
      </c>
      <c r="S151" s="130">
        <v>1E-3</v>
      </c>
      <c r="T151" s="131">
        <f t="shared" si="11"/>
        <v>0.222</v>
      </c>
      <c r="AR151" s="132" t="s">
        <v>120</v>
      </c>
      <c r="AT151" s="132" t="s">
        <v>116</v>
      </c>
      <c r="AU151" s="132" t="s">
        <v>77</v>
      </c>
      <c r="AY151" s="13" t="s">
        <v>113</v>
      </c>
      <c r="BE151" s="133">
        <f t="shared" si="12"/>
        <v>0</v>
      </c>
      <c r="BF151" s="133">
        <f t="shared" si="13"/>
        <v>0</v>
      </c>
      <c r="BG151" s="133">
        <f t="shared" si="14"/>
        <v>0</v>
      </c>
      <c r="BH151" s="133">
        <f t="shared" si="15"/>
        <v>0</v>
      </c>
      <c r="BI151" s="133">
        <f t="shared" si="16"/>
        <v>0</v>
      </c>
      <c r="BJ151" s="13" t="s">
        <v>75</v>
      </c>
      <c r="BK151" s="133">
        <f t="shared" si="17"/>
        <v>310800</v>
      </c>
      <c r="BL151" s="13" t="s">
        <v>120</v>
      </c>
      <c r="BM151" s="132" t="s">
        <v>198</v>
      </c>
    </row>
    <row r="152" spans="2:65" s="11" customFormat="1" ht="22.9" customHeight="1">
      <c r="B152" s="109"/>
      <c r="D152" s="110" t="s">
        <v>69</v>
      </c>
      <c r="E152" s="118" t="s">
        <v>199</v>
      </c>
      <c r="F152" s="118" t="s">
        <v>200</v>
      </c>
      <c r="J152" s="119"/>
      <c r="L152" s="109"/>
      <c r="M152" s="113"/>
      <c r="P152" s="114">
        <f>SUM(P153:P155)</f>
        <v>22.807615999999999</v>
      </c>
      <c r="R152" s="114">
        <f>SUM(R153:R155)</f>
        <v>0</v>
      </c>
      <c r="T152" s="115">
        <f>SUM(T153:T155)</f>
        <v>0</v>
      </c>
      <c r="AR152" s="110" t="s">
        <v>75</v>
      </c>
      <c r="AT152" s="116" t="s">
        <v>69</v>
      </c>
      <c r="AU152" s="116" t="s">
        <v>75</v>
      </c>
      <c r="AY152" s="110" t="s">
        <v>113</v>
      </c>
      <c r="BK152" s="117">
        <f>SUM(BK153:BK155)</f>
        <v>11172.25</v>
      </c>
    </row>
    <row r="153" spans="2:65" s="1" customFormat="1" ht="24.2" customHeight="1">
      <c r="B153" s="120"/>
      <c r="C153" s="121" t="s">
        <v>201</v>
      </c>
      <c r="D153" s="121" t="s">
        <v>116</v>
      </c>
      <c r="E153" s="122" t="s">
        <v>202</v>
      </c>
      <c r="F153" s="123" t="s">
        <v>203</v>
      </c>
      <c r="G153" s="124" t="s">
        <v>204</v>
      </c>
      <c r="H153" s="125">
        <v>5.056</v>
      </c>
      <c r="I153" s="126">
        <v>1750</v>
      </c>
      <c r="J153" s="126"/>
      <c r="K153" s="127"/>
      <c r="L153" s="25"/>
      <c r="M153" s="128" t="s">
        <v>1</v>
      </c>
      <c r="N153" s="129" t="s">
        <v>35</v>
      </c>
      <c r="O153" s="130">
        <v>4.25</v>
      </c>
      <c r="P153" s="130">
        <f>O153*H153</f>
        <v>21.488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120</v>
      </c>
      <c r="AT153" s="132" t="s">
        <v>116</v>
      </c>
      <c r="AU153" s="132" t="s">
        <v>77</v>
      </c>
      <c r="AY153" s="13" t="s">
        <v>113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3" t="s">
        <v>75</v>
      </c>
      <c r="BK153" s="133">
        <f>ROUND(I153*H153,2)</f>
        <v>8848</v>
      </c>
      <c r="BL153" s="13" t="s">
        <v>120</v>
      </c>
      <c r="BM153" s="132" t="s">
        <v>205</v>
      </c>
    </row>
    <row r="154" spans="2:65" s="1" customFormat="1" ht="28.5" customHeight="1">
      <c r="B154" s="120"/>
      <c r="C154" s="121" t="s">
        <v>206</v>
      </c>
      <c r="D154" s="121" t="s">
        <v>116</v>
      </c>
      <c r="E154" s="122" t="s">
        <v>207</v>
      </c>
      <c r="F154" s="123" t="s">
        <v>289</v>
      </c>
      <c r="G154" s="124" t="s">
        <v>204</v>
      </c>
      <c r="H154" s="125">
        <v>5.056</v>
      </c>
      <c r="I154" s="126">
        <v>13.7</v>
      </c>
      <c r="J154" s="126"/>
      <c r="K154" s="127"/>
      <c r="L154" s="25"/>
      <c r="M154" s="128" t="s">
        <v>1</v>
      </c>
      <c r="N154" s="129" t="s">
        <v>35</v>
      </c>
      <c r="O154" s="130">
        <v>6.0000000000000001E-3</v>
      </c>
      <c r="P154" s="130">
        <f>O154*H154</f>
        <v>3.0336000000000002E-2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120</v>
      </c>
      <c r="AT154" s="132" t="s">
        <v>116</v>
      </c>
      <c r="AU154" s="132" t="s">
        <v>77</v>
      </c>
      <c r="AY154" s="13" t="s">
        <v>113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3" t="s">
        <v>75</v>
      </c>
      <c r="BK154" s="133">
        <f>ROUND(I154*H154,2)</f>
        <v>69.27</v>
      </c>
      <c r="BL154" s="13" t="s">
        <v>120</v>
      </c>
      <c r="BM154" s="132" t="s">
        <v>208</v>
      </c>
    </row>
    <row r="155" spans="2:65" s="1" customFormat="1" ht="33" customHeight="1">
      <c r="B155" s="120"/>
      <c r="C155" s="121" t="s">
        <v>209</v>
      </c>
      <c r="D155" s="121" t="s">
        <v>116</v>
      </c>
      <c r="E155" s="122" t="s">
        <v>210</v>
      </c>
      <c r="F155" s="123" t="s">
        <v>211</v>
      </c>
      <c r="G155" s="124" t="s">
        <v>204</v>
      </c>
      <c r="H155" s="125">
        <v>5.056</v>
      </c>
      <c r="I155" s="126">
        <v>446</v>
      </c>
      <c r="J155" s="126"/>
      <c r="K155" s="127"/>
      <c r="L155" s="25"/>
      <c r="M155" s="128" t="s">
        <v>1</v>
      </c>
      <c r="N155" s="129" t="s">
        <v>35</v>
      </c>
      <c r="O155" s="130">
        <v>0.255</v>
      </c>
      <c r="P155" s="130">
        <f>O155*H155</f>
        <v>1.28928</v>
      </c>
      <c r="Q155" s="130">
        <v>0</v>
      </c>
      <c r="R155" s="130">
        <f>Q155*H155</f>
        <v>0</v>
      </c>
      <c r="S155" s="130">
        <v>0</v>
      </c>
      <c r="T155" s="131">
        <f>S155*H155</f>
        <v>0</v>
      </c>
      <c r="AR155" s="132" t="s">
        <v>120</v>
      </c>
      <c r="AT155" s="132" t="s">
        <v>116</v>
      </c>
      <c r="AU155" s="132" t="s">
        <v>77</v>
      </c>
      <c r="AY155" s="13" t="s">
        <v>113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3" t="s">
        <v>75</v>
      </c>
      <c r="BK155" s="133">
        <f>ROUND(I155*H155,2)</f>
        <v>2254.98</v>
      </c>
      <c r="BL155" s="13" t="s">
        <v>120</v>
      </c>
      <c r="BM155" s="132" t="s">
        <v>212</v>
      </c>
    </row>
    <row r="156" spans="2:65" s="11" customFormat="1" ht="25.9" customHeight="1">
      <c r="B156" s="109"/>
      <c r="D156" s="110" t="s">
        <v>69</v>
      </c>
      <c r="E156" s="111" t="s">
        <v>213</v>
      </c>
      <c r="F156" s="111" t="s">
        <v>214</v>
      </c>
      <c r="J156" s="112"/>
      <c r="L156" s="109"/>
      <c r="M156" s="113"/>
      <c r="P156" s="114">
        <f>P157</f>
        <v>36.185499999999998</v>
      </c>
      <c r="R156" s="114">
        <f>R157</f>
        <v>0.12675</v>
      </c>
      <c r="T156" s="115">
        <f>T157</f>
        <v>0</v>
      </c>
      <c r="AR156" s="110" t="s">
        <v>77</v>
      </c>
      <c r="AT156" s="116" t="s">
        <v>69</v>
      </c>
      <c r="AU156" s="116" t="s">
        <v>70</v>
      </c>
      <c r="AY156" s="110" t="s">
        <v>113</v>
      </c>
      <c r="BK156" s="117">
        <f>BK157</f>
        <v>27384.600000000002</v>
      </c>
    </row>
    <row r="157" spans="2:65" s="11" customFormat="1" ht="22.9" customHeight="1">
      <c r="B157" s="109"/>
      <c r="D157" s="110" t="s">
        <v>69</v>
      </c>
      <c r="E157" s="118" t="s">
        <v>215</v>
      </c>
      <c r="F157" s="118" t="s">
        <v>216</v>
      </c>
      <c r="J157" s="119"/>
      <c r="L157" s="109"/>
      <c r="M157" s="113"/>
      <c r="P157" s="114">
        <f>SUM(P158:P161)</f>
        <v>36.185499999999998</v>
      </c>
      <c r="R157" s="114">
        <f>SUM(R158:R161)</f>
        <v>0.12675</v>
      </c>
      <c r="T157" s="115">
        <f>SUM(T158:T161)</f>
        <v>0</v>
      </c>
      <c r="AR157" s="110" t="s">
        <v>77</v>
      </c>
      <c r="AT157" s="116" t="s">
        <v>69</v>
      </c>
      <c r="AU157" s="116" t="s">
        <v>75</v>
      </c>
      <c r="AY157" s="110" t="s">
        <v>113</v>
      </c>
      <c r="BK157" s="117">
        <f>SUM(BK158:BK161)</f>
        <v>27384.600000000002</v>
      </c>
    </row>
    <row r="158" spans="2:65" s="1" customFormat="1" ht="33" customHeight="1">
      <c r="B158" s="120"/>
      <c r="C158" s="121" t="s">
        <v>217</v>
      </c>
      <c r="D158" s="121" t="s">
        <v>116</v>
      </c>
      <c r="E158" s="122" t="s">
        <v>218</v>
      </c>
      <c r="F158" s="123" t="s">
        <v>290</v>
      </c>
      <c r="G158" s="124" t="s">
        <v>119</v>
      </c>
      <c r="H158" s="125">
        <v>232</v>
      </c>
      <c r="I158" s="126">
        <v>29.2</v>
      </c>
      <c r="J158" s="126"/>
      <c r="K158" s="127"/>
      <c r="L158" s="25"/>
      <c r="M158" s="128" t="s">
        <v>1</v>
      </c>
      <c r="N158" s="129" t="s">
        <v>35</v>
      </c>
      <c r="O158" s="130">
        <v>3.5999999999999997E-2</v>
      </c>
      <c r="P158" s="130">
        <f>O158*H158</f>
        <v>8.3519999999999985</v>
      </c>
      <c r="Q158" s="130">
        <v>2.1000000000000001E-4</v>
      </c>
      <c r="R158" s="130">
        <f>Q158*H158</f>
        <v>4.8719999999999999E-2</v>
      </c>
      <c r="S158" s="130">
        <v>0</v>
      </c>
      <c r="T158" s="131">
        <f>S158*H158</f>
        <v>0</v>
      </c>
      <c r="AR158" s="132" t="s">
        <v>115</v>
      </c>
      <c r="AT158" s="132" t="s">
        <v>116</v>
      </c>
      <c r="AU158" s="132" t="s">
        <v>77</v>
      </c>
      <c r="AY158" s="13" t="s">
        <v>113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3" t="s">
        <v>75</v>
      </c>
      <c r="BK158" s="133">
        <f>ROUND(I158*H158,2)</f>
        <v>6774.4</v>
      </c>
      <c r="BL158" s="13" t="s">
        <v>115</v>
      </c>
      <c r="BM158" s="132" t="s">
        <v>219</v>
      </c>
    </row>
    <row r="159" spans="2:65" s="1" customFormat="1" ht="24.2" customHeight="1">
      <c r="B159" s="120"/>
      <c r="C159" s="121" t="s">
        <v>220</v>
      </c>
      <c r="D159" s="121" t="s">
        <v>116</v>
      </c>
      <c r="E159" s="122" t="s">
        <v>221</v>
      </c>
      <c r="F159" s="123" t="s">
        <v>222</v>
      </c>
      <c r="G159" s="124" t="s">
        <v>119</v>
      </c>
      <c r="H159" s="125">
        <v>13.5</v>
      </c>
      <c r="I159" s="126">
        <v>23.6</v>
      </c>
      <c r="J159" s="126"/>
      <c r="K159" s="127"/>
      <c r="L159" s="25"/>
      <c r="M159" s="128" t="s">
        <v>1</v>
      </c>
      <c r="N159" s="129" t="s">
        <v>35</v>
      </c>
      <c r="O159" s="130">
        <v>4.1000000000000002E-2</v>
      </c>
      <c r="P159" s="130">
        <f>O159*H159</f>
        <v>0.55349999999999999</v>
      </c>
      <c r="Q159" s="130">
        <v>2.0000000000000002E-5</v>
      </c>
      <c r="R159" s="130">
        <f>Q159*H159</f>
        <v>2.7E-4</v>
      </c>
      <c r="S159" s="130">
        <v>0</v>
      </c>
      <c r="T159" s="131">
        <f>S159*H159</f>
        <v>0</v>
      </c>
      <c r="AR159" s="132" t="s">
        <v>115</v>
      </c>
      <c r="AT159" s="132" t="s">
        <v>116</v>
      </c>
      <c r="AU159" s="132" t="s">
        <v>77</v>
      </c>
      <c r="AY159" s="13" t="s">
        <v>113</v>
      </c>
      <c r="BE159" s="133">
        <f>IF(N159="základní",J159,0)</f>
        <v>0</v>
      </c>
      <c r="BF159" s="133">
        <f>IF(N159="snížená",J159,0)</f>
        <v>0</v>
      </c>
      <c r="BG159" s="133">
        <f>IF(N159="zákl. přenesená",J159,0)</f>
        <v>0</v>
      </c>
      <c r="BH159" s="133">
        <f>IF(N159="sníž. přenesená",J159,0)</f>
        <v>0</v>
      </c>
      <c r="BI159" s="133">
        <f>IF(N159="nulová",J159,0)</f>
        <v>0</v>
      </c>
      <c r="BJ159" s="13" t="s">
        <v>75</v>
      </c>
      <c r="BK159" s="133">
        <f>ROUND(I159*H159,2)</f>
        <v>318.60000000000002</v>
      </c>
      <c r="BL159" s="13" t="s">
        <v>115</v>
      </c>
      <c r="BM159" s="132" t="s">
        <v>223</v>
      </c>
    </row>
    <row r="160" spans="2:65" s="1" customFormat="1" ht="24.2" customHeight="1">
      <c r="B160" s="120"/>
      <c r="C160" s="121" t="s">
        <v>224</v>
      </c>
      <c r="D160" s="121" t="s">
        <v>116</v>
      </c>
      <c r="E160" s="122" t="s">
        <v>225</v>
      </c>
      <c r="F160" s="123" t="s">
        <v>226</v>
      </c>
      <c r="G160" s="124" t="s">
        <v>119</v>
      </c>
      <c r="H160" s="125">
        <v>120</v>
      </c>
      <c r="I160" s="126">
        <v>3.41</v>
      </c>
      <c r="J160" s="126"/>
      <c r="K160" s="127"/>
      <c r="L160" s="25"/>
      <c r="M160" s="128" t="s">
        <v>1</v>
      </c>
      <c r="N160" s="129" t="s">
        <v>35</v>
      </c>
      <c r="O160" s="130">
        <v>5.0000000000000001E-3</v>
      </c>
      <c r="P160" s="130">
        <f>O160*H160</f>
        <v>0.6</v>
      </c>
      <c r="Q160" s="130">
        <v>1.0000000000000001E-5</v>
      </c>
      <c r="R160" s="130">
        <f>Q160*H160</f>
        <v>1.2000000000000001E-3</v>
      </c>
      <c r="S160" s="130">
        <v>0</v>
      </c>
      <c r="T160" s="131">
        <f>S160*H160</f>
        <v>0</v>
      </c>
      <c r="AR160" s="132" t="s">
        <v>115</v>
      </c>
      <c r="AT160" s="132" t="s">
        <v>116</v>
      </c>
      <c r="AU160" s="132" t="s">
        <v>77</v>
      </c>
      <c r="AY160" s="13" t="s">
        <v>113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3" t="s">
        <v>75</v>
      </c>
      <c r="BK160" s="133">
        <f>ROUND(I160*H160,2)</f>
        <v>409.2</v>
      </c>
      <c r="BL160" s="13" t="s">
        <v>115</v>
      </c>
      <c r="BM160" s="132" t="s">
        <v>227</v>
      </c>
    </row>
    <row r="161" spans="2:65" s="1" customFormat="1" ht="24.2" customHeight="1">
      <c r="B161" s="120"/>
      <c r="C161" s="121" t="s">
        <v>228</v>
      </c>
      <c r="D161" s="121" t="s">
        <v>116</v>
      </c>
      <c r="E161" s="122" t="s">
        <v>229</v>
      </c>
      <c r="F161" s="123" t="s">
        <v>230</v>
      </c>
      <c r="G161" s="124" t="s">
        <v>119</v>
      </c>
      <c r="H161" s="125">
        <v>232</v>
      </c>
      <c r="I161" s="126">
        <v>85.7</v>
      </c>
      <c r="J161" s="126"/>
      <c r="K161" s="127"/>
      <c r="L161" s="25"/>
      <c r="M161" s="128" t="s">
        <v>1</v>
      </c>
      <c r="N161" s="129" t="s">
        <v>35</v>
      </c>
      <c r="O161" s="130">
        <v>0.115</v>
      </c>
      <c r="P161" s="130">
        <f>O161*H161</f>
        <v>26.68</v>
      </c>
      <c r="Q161" s="130">
        <v>3.3E-4</v>
      </c>
      <c r="R161" s="130">
        <f>Q161*H161</f>
        <v>7.6560000000000003E-2</v>
      </c>
      <c r="S161" s="130">
        <v>0</v>
      </c>
      <c r="T161" s="131">
        <f>S161*H161</f>
        <v>0</v>
      </c>
      <c r="AR161" s="132" t="s">
        <v>115</v>
      </c>
      <c r="AT161" s="132" t="s">
        <v>116</v>
      </c>
      <c r="AU161" s="132" t="s">
        <v>77</v>
      </c>
      <c r="AY161" s="13" t="s">
        <v>113</v>
      </c>
      <c r="BE161" s="133">
        <f>IF(N161="základní",J161,0)</f>
        <v>0</v>
      </c>
      <c r="BF161" s="133">
        <f>IF(N161="snížená",J161,0)</f>
        <v>0</v>
      </c>
      <c r="BG161" s="133">
        <f>IF(N161="zákl. přenesená",J161,0)</f>
        <v>0</v>
      </c>
      <c r="BH161" s="133">
        <f>IF(N161="sníž. přenesená",J161,0)</f>
        <v>0</v>
      </c>
      <c r="BI161" s="133">
        <f>IF(N161="nulová",J161,0)</f>
        <v>0</v>
      </c>
      <c r="BJ161" s="13" t="s">
        <v>75</v>
      </c>
      <c r="BK161" s="133">
        <f>ROUND(I161*H161,2)</f>
        <v>19882.400000000001</v>
      </c>
      <c r="BL161" s="13" t="s">
        <v>115</v>
      </c>
      <c r="BM161" s="132" t="s">
        <v>231</v>
      </c>
    </row>
    <row r="162" spans="2:65" s="11" customFormat="1" ht="25.9" customHeight="1">
      <c r="B162" s="109"/>
      <c r="D162" s="110" t="s">
        <v>69</v>
      </c>
      <c r="E162" s="111" t="s">
        <v>123</v>
      </c>
      <c r="F162" s="111" t="s">
        <v>232</v>
      </c>
      <c r="J162" s="112"/>
      <c r="L162" s="109"/>
      <c r="M162" s="113"/>
      <c r="P162" s="114">
        <f>P163+P166</f>
        <v>1.03</v>
      </c>
      <c r="R162" s="114">
        <f>R163+R166</f>
        <v>0</v>
      </c>
      <c r="T162" s="115">
        <f>T163+T166</f>
        <v>1.0000000000000001E-5</v>
      </c>
      <c r="AR162" s="110" t="s">
        <v>153</v>
      </c>
      <c r="AT162" s="116" t="s">
        <v>69</v>
      </c>
      <c r="AU162" s="116" t="s">
        <v>70</v>
      </c>
      <c r="AY162" s="110" t="s">
        <v>113</v>
      </c>
      <c r="BK162" s="117">
        <f>BK163+BK166</f>
        <v>49125.7</v>
      </c>
    </row>
    <row r="163" spans="2:65" s="11" customFormat="1" ht="22.9" customHeight="1">
      <c r="B163" s="109"/>
      <c r="D163" s="110" t="s">
        <v>69</v>
      </c>
      <c r="E163" s="118" t="s">
        <v>233</v>
      </c>
      <c r="F163" s="118" t="s">
        <v>234</v>
      </c>
      <c r="J163" s="119"/>
      <c r="L163" s="109"/>
      <c r="M163" s="113"/>
      <c r="P163" s="114">
        <f>SUM(P164:P165)</f>
        <v>1.03</v>
      </c>
      <c r="R163" s="114">
        <f>SUM(R164:R165)</f>
        <v>0</v>
      </c>
      <c r="T163" s="115">
        <f>SUM(T164:T165)</f>
        <v>1.0000000000000001E-5</v>
      </c>
      <c r="AR163" s="110" t="s">
        <v>153</v>
      </c>
      <c r="AT163" s="116" t="s">
        <v>69</v>
      </c>
      <c r="AU163" s="116" t="s">
        <v>75</v>
      </c>
      <c r="AY163" s="110" t="s">
        <v>113</v>
      </c>
      <c r="BK163" s="117">
        <f>SUM(BK164:BK165)</f>
        <v>45000</v>
      </c>
    </row>
    <row r="164" spans="2:65" s="1" customFormat="1" ht="16.5" customHeight="1">
      <c r="B164" s="120"/>
      <c r="C164" s="121" t="s">
        <v>235</v>
      </c>
      <c r="D164" s="121" t="s">
        <v>116</v>
      </c>
      <c r="E164" s="122" t="s">
        <v>236</v>
      </c>
      <c r="F164" s="123" t="s">
        <v>237</v>
      </c>
      <c r="G164" s="124" t="s">
        <v>238</v>
      </c>
      <c r="H164" s="125">
        <v>1</v>
      </c>
      <c r="I164" s="126">
        <v>25000</v>
      </c>
      <c r="J164" s="126"/>
      <c r="K164" s="127"/>
      <c r="L164" s="25"/>
      <c r="M164" s="128" t="s">
        <v>1</v>
      </c>
      <c r="N164" s="129" t="s">
        <v>35</v>
      </c>
      <c r="O164" s="130">
        <v>1.012</v>
      </c>
      <c r="P164" s="130">
        <f>O164*H164</f>
        <v>1.012</v>
      </c>
      <c r="Q164" s="130">
        <v>0</v>
      </c>
      <c r="R164" s="130">
        <f>Q164*H164</f>
        <v>0</v>
      </c>
      <c r="S164" s="130">
        <v>0</v>
      </c>
      <c r="T164" s="131">
        <f>S164*H164</f>
        <v>0</v>
      </c>
      <c r="AR164" s="132" t="s">
        <v>239</v>
      </c>
      <c r="AT164" s="132" t="s">
        <v>116</v>
      </c>
      <c r="AU164" s="132" t="s">
        <v>77</v>
      </c>
      <c r="AY164" s="13" t="s">
        <v>113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3" t="s">
        <v>75</v>
      </c>
      <c r="BK164" s="133">
        <f>ROUND(I164*H164,2)</f>
        <v>25000</v>
      </c>
      <c r="BL164" s="13" t="s">
        <v>239</v>
      </c>
      <c r="BM164" s="132" t="s">
        <v>240</v>
      </c>
    </row>
    <row r="165" spans="2:65" s="1" customFormat="1" ht="16.5" customHeight="1">
      <c r="B165" s="120"/>
      <c r="C165" s="121" t="s">
        <v>241</v>
      </c>
      <c r="D165" s="121" t="s">
        <v>116</v>
      </c>
      <c r="E165" s="122" t="s">
        <v>242</v>
      </c>
      <c r="F165" s="123" t="s">
        <v>243</v>
      </c>
      <c r="G165" s="124" t="s">
        <v>238</v>
      </c>
      <c r="H165" s="125">
        <v>1</v>
      </c>
      <c r="I165" s="126">
        <v>20000</v>
      </c>
      <c r="J165" s="126"/>
      <c r="K165" s="127"/>
      <c r="L165" s="25"/>
      <c r="M165" s="128" t="s">
        <v>1</v>
      </c>
      <c r="N165" s="129" t="s">
        <v>35</v>
      </c>
      <c r="O165" s="130">
        <v>1.7999999999999999E-2</v>
      </c>
      <c r="P165" s="130">
        <f>O165*H165</f>
        <v>1.7999999999999999E-2</v>
      </c>
      <c r="Q165" s="130">
        <v>0</v>
      </c>
      <c r="R165" s="130">
        <f>Q165*H165</f>
        <v>0</v>
      </c>
      <c r="S165" s="130">
        <v>1.0000000000000001E-5</v>
      </c>
      <c r="T165" s="131">
        <f>S165*H165</f>
        <v>1.0000000000000001E-5</v>
      </c>
      <c r="AR165" s="132" t="s">
        <v>239</v>
      </c>
      <c r="AT165" s="132" t="s">
        <v>116</v>
      </c>
      <c r="AU165" s="132" t="s">
        <v>77</v>
      </c>
      <c r="AY165" s="13" t="s">
        <v>113</v>
      </c>
      <c r="BE165" s="133">
        <f>IF(N165="základní",J165,0)</f>
        <v>0</v>
      </c>
      <c r="BF165" s="133">
        <f>IF(N165="snížená",J165,0)</f>
        <v>0</v>
      </c>
      <c r="BG165" s="133">
        <f>IF(N165="zákl. přenesená",J165,0)</f>
        <v>0</v>
      </c>
      <c r="BH165" s="133">
        <f>IF(N165="sníž. přenesená",J165,0)</f>
        <v>0</v>
      </c>
      <c r="BI165" s="133">
        <f>IF(N165="nulová",J165,0)</f>
        <v>0</v>
      </c>
      <c r="BJ165" s="13" t="s">
        <v>75</v>
      </c>
      <c r="BK165" s="133">
        <f>ROUND(I165*H165,2)</f>
        <v>20000</v>
      </c>
      <c r="BL165" s="13" t="s">
        <v>239</v>
      </c>
      <c r="BM165" s="132" t="s">
        <v>244</v>
      </c>
    </row>
    <row r="166" spans="2:65" s="11" customFormat="1" ht="22.9" customHeight="1">
      <c r="B166" s="109"/>
      <c r="D166" s="110" t="s">
        <v>69</v>
      </c>
      <c r="E166" s="118" t="s">
        <v>245</v>
      </c>
      <c r="F166" s="118" t="s">
        <v>246</v>
      </c>
      <c r="J166" s="119"/>
      <c r="L166" s="109"/>
      <c r="M166" s="113"/>
      <c r="P166" s="114">
        <f>P167</f>
        <v>0</v>
      </c>
      <c r="R166" s="114">
        <f>R167</f>
        <v>0</v>
      </c>
      <c r="T166" s="115">
        <f>T167</f>
        <v>0</v>
      </c>
      <c r="AR166" s="110" t="s">
        <v>153</v>
      </c>
      <c r="AT166" s="116" t="s">
        <v>69</v>
      </c>
      <c r="AU166" s="116" t="s">
        <v>75</v>
      </c>
      <c r="AY166" s="110" t="s">
        <v>113</v>
      </c>
      <c r="BK166" s="117">
        <f>BK167</f>
        <v>4125.7</v>
      </c>
    </row>
    <row r="167" spans="2:65" s="1" customFormat="1" ht="37.9" customHeight="1">
      <c r="B167" s="120"/>
      <c r="C167" s="121" t="s">
        <v>247</v>
      </c>
      <c r="D167" s="121" t="s">
        <v>116</v>
      </c>
      <c r="E167" s="122" t="s">
        <v>248</v>
      </c>
      <c r="F167" s="123" t="s">
        <v>249</v>
      </c>
      <c r="G167" s="124" t="s">
        <v>204</v>
      </c>
      <c r="H167" s="125">
        <v>5.056</v>
      </c>
      <c r="I167" s="126">
        <v>816</v>
      </c>
      <c r="J167" s="126"/>
      <c r="K167" s="127"/>
      <c r="L167" s="25"/>
      <c r="M167" s="128" t="s">
        <v>1</v>
      </c>
      <c r="N167" s="129" t="s">
        <v>35</v>
      </c>
      <c r="O167" s="130">
        <v>0</v>
      </c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32" t="s">
        <v>239</v>
      </c>
      <c r="AT167" s="132" t="s">
        <v>116</v>
      </c>
      <c r="AU167" s="132" t="s">
        <v>77</v>
      </c>
      <c r="AY167" s="13" t="s">
        <v>113</v>
      </c>
      <c r="BE167" s="133">
        <f>IF(N167="základní",J167,0)</f>
        <v>0</v>
      </c>
      <c r="BF167" s="133">
        <f>IF(N167="snížená",J167,0)</f>
        <v>0</v>
      </c>
      <c r="BG167" s="133">
        <f>IF(N167="zákl. přenesená",J167,0)</f>
        <v>0</v>
      </c>
      <c r="BH167" s="133">
        <f>IF(N167="sníž. přenesená",J167,0)</f>
        <v>0</v>
      </c>
      <c r="BI167" s="133">
        <f>IF(N167="nulová",J167,0)</f>
        <v>0</v>
      </c>
      <c r="BJ167" s="13" t="s">
        <v>75</v>
      </c>
      <c r="BK167" s="133">
        <f>ROUND(I167*H167,2)</f>
        <v>4125.7</v>
      </c>
      <c r="BL167" s="13" t="s">
        <v>239</v>
      </c>
      <c r="BM167" s="132" t="s">
        <v>250</v>
      </c>
    </row>
    <row r="168" spans="2:65" s="11" customFormat="1" ht="25.9" customHeight="1">
      <c r="B168" s="109"/>
      <c r="D168" s="110" t="s">
        <v>69</v>
      </c>
      <c r="E168" s="111" t="s">
        <v>251</v>
      </c>
      <c r="F168" s="111" t="s">
        <v>252</v>
      </c>
      <c r="J168" s="112"/>
      <c r="L168" s="109"/>
      <c r="M168" s="113"/>
      <c r="P168" s="114">
        <f>P169+P172+P175</f>
        <v>0</v>
      </c>
      <c r="R168" s="114">
        <f>R169+R172+R175</f>
        <v>0</v>
      </c>
      <c r="T168" s="115">
        <f>T169+T172+T175</f>
        <v>0</v>
      </c>
      <c r="AR168" s="110" t="s">
        <v>171</v>
      </c>
      <c r="AT168" s="116" t="s">
        <v>69</v>
      </c>
      <c r="AU168" s="116" t="s">
        <v>70</v>
      </c>
      <c r="AY168" s="110" t="s">
        <v>113</v>
      </c>
      <c r="BK168" s="117">
        <f>BK169+BK172+BK175</f>
        <v>81900</v>
      </c>
    </row>
    <row r="169" spans="2:65" s="11" customFormat="1" ht="22.9" customHeight="1">
      <c r="B169" s="109"/>
      <c r="D169" s="110" t="s">
        <v>69</v>
      </c>
      <c r="E169" s="118" t="s">
        <v>253</v>
      </c>
      <c r="F169" s="118" t="s">
        <v>254</v>
      </c>
      <c r="J169" s="119"/>
      <c r="L169" s="109"/>
      <c r="M169" s="113"/>
      <c r="P169" s="114">
        <f>SUM(P170:P171)</f>
        <v>0</v>
      </c>
      <c r="R169" s="114">
        <f>SUM(R170:R171)</f>
        <v>0</v>
      </c>
      <c r="T169" s="115">
        <f>SUM(T170:T171)</f>
        <v>0</v>
      </c>
      <c r="AR169" s="110" t="s">
        <v>171</v>
      </c>
      <c r="AT169" s="116" t="s">
        <v>69</v>
      </c>
      <c r="AU169" s="116" t="s">
        <v>75</v>
      </c>
      <c r="AY169" s="110" t="s">
        <v>113</v>
      </c>
      <c r="BK169" s="117">
        <f>SUM(BK170:BK171)</f>
        <v>32400</v>
      </c>
    </row>
    <row r="170" spans="2:65" s="1" customFormat="1" ht="16.5" customHeight="1">
      <c r="B170" s="120"/>
      <c r="C170" s="121" t="s">
        <v>255</v>
      </c>
      <c r="D170" s="121" t="s">
        <v>116</v>
      </c>
      <c r="E170" s="122" t="s">
        <v>256</v>
      </c>
      <c r="F170" s="123" t="s">
        <v>257</v>
      </c>
      <c r="G170" s="124" t="s">
        <v>119</v>
      </c>
      <c r="H170" s="125">
        <v>120</v>
      </c>
      <c r="I170" s="126">
        <v>145</v>
      </c>
      <c r="J170" s="126"/>
      <c r="K170" s="127"/>
      <c r="L170" s="25"/>
      <c r="M170" s="128" t="s">
        <v>1</v>
      </c>
      <c r="N170" s="129" t="s">
        <v>35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258</v>
      </c>
      <c r="AT170" s="132" t="s">
        <v>116</v>
      </c>
      <c r="AU170" s="132" t="s">
        <v>77</v>
      </c>
      <c r="AY170" s="13" t="s">
        <v>113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3" t="s">
        <v>75</v>
      </c>
      <c r="BK170" s="133">
        <f>ROUND(I170*H170,2)</f>
        <v>17400</v>
      </c>
      <c r="BL170" s="13" t="s">
        <v>258</v>
      </c>
      <c r="BM170" s="132" t="s">
        <v>259</v>
      </c>
    </row>
    <row r="171" spans="2:65" s="1" customFormat="1" ht="16.5" customHeight="1">
      <c r="B171" s="120"/>
      <c r="C171" s="121" t="s">
        <v>260</v>
      </c>
      <c r="D171" s="121" t="s">
        <v>116</v>
      </c>
      <c r="E171" s="122" t="s">
        <v>261</v>
      </c>
      <c r="F171" s="123" t="s">
        <v>262</v>
      </c>
      <c r="G171" s="124" t="s">
        <v>238</v>
      </c>
      <c r="H171" s="125">
        <v>1</v>
      </c>
      <c r="I171" s="126">
        <v>15000</v>
      </c>
      <c r="J171" s="126"/>
      <c r="K171" s="127"/>
      <c r="L171" s="25"/>
      <c r="M171" s="128" t="s">
        <v>1</v>
      </c>
      <c r="N171" s="129" t="s">
        <v>35</v>
      </c>
      <c r="O171" s="130">
        <v>0</v>
      </c>
      <c r="P171" s="130">
        <f>O171*H171</f>
        <v>0</v>
      </c>
      <c r="Q171" s="130">
        <v>0</v>
      </c>
      <c r="R171" s="130">
        <f>Q171*H171</f>
        <v>0</v>
      </c>
      <c r="S171" s="130">
        <v>0</v>
      </c>
      <c r="T171" s="131">
        <f>S171*H171</f>
        <v>0</v>
      </c>
      <c r="AR171" s="132" t="s">
        <v>258</v>
      </c>
      <c r="AT171" s="132" t="s">
        <v>116</v>
      </c>
      <c r="AU171" s="132" t="s">
        <v>77</v>
      </c>
      <c r="AY171" s="13" t="s">
        <v>113</v>
      </c>
      <c r="BE171" s="133">
        <f>IF(N171="základní",J171,0)</f>
        <v>0</v>
      </c>
      <c r="BF171" s="133">
        <f>IF(N171="snížená",J171,0)</f>
        <v>0</v>
      </c>
      <c r="BG171" s="133">
        <f>IF(N171="zákl. přenesená",J171,0)</f>
        <v>0</v>
      </c>
      <c r="BH171" s="133">
        <f>IF(N171="sníž. přenesená",J171,0)</f>
        <v>0</v>
      </c>
      <c r="BI171" s="133">
        <f>IF(N171="nulová",J171,0)</f>
        <v>0</v>
      </c>
      <c r="BJ171" s="13" t="s">
        <v>75</v>
      </c>
      <c r="BK171" s="133">
        <f>ROUND(I171*H171,2)</f>
        <v>15000</v>
      </c>
      <c r="BL171" s="13" t="s">
        <v>258</v>
      </c>
      <c r="BM171" s="132" t="s">
        <v>263</v>
      </c>
    </row>
    <row r="172" spans="2:65" s="11" customFormat="1" ht="22.9" customHeight="1">
      <c r="B172" s="109"/>
      <c r="D172" s="110" t="s">
        <v>69</v>
      </c>
      <c r="E172" s="118" t="s">
        <v>264</v>
      </c>
      <c r="F172" s="118" t="s">
        <v>265</v>
      </c>
      <c r="J172" s="119"/>
      <c r="L172" s="109"/>
      <c r="M172" s="113"/>
      <c r="P172" s="114">
        <f>SUM(P173:P174)</f>
        <v>0</v>
      </c>
      <c r="R172" s="114">
        <f>SUM(R173:R174)</f>
        <v>0</v>
      </c>
      <c r="T172" s="115">
        <f>SUM(T173:T174)</f>
        <v>0</v>
      </c>
      <c r="AR172" s="110" t="s">
        <v>171</v>
      </c>
      <c r="AT172" s="116" t="s">
        <v>69</v>
      </c>
      <c r="AU172" s="116" t="s">
        <v>75</v>
      </c>
      <c r="AY172" s="110" t="s">
        <v>113</v>
      </c>
      <c r="BK172" s="117">
        <f>SUM(BK173:BK174)</f>
        <v>23000</v>
      </c>
    </row>
    <row r="173" spans="2:65" s="1" customFormat="1" ht="24.2" customHeight="1">
      <c r="B173" s="120"/>
      <c r="C173" s="121" t="s">
        <v>266</v>
      </c>
      <c r="D173" s="121" t="s">
        <v>116</v>
      </c>
      <c r="E173" s="122" t="s">
        <v>267</v>
      </c>
      <c r="F173" s="123" t="s">
        <v>268</v>
      </c>
      <c r="G173" s="124" t="s">
        <v>238</v>
      </c>
      <c r="H173" s="125">
        <v>1</v>
      </c>
      <c r="I173" s="126">
        <v>8000</v>
      </c>
      <c r="J173" s="126"/>
      <c r="K173" s="127"/>
      <c r="L173" s="25"/>
      <c r="M173" s="128" t="s">
        <v>1</v>
      </c>
      <c r="N173" s="129" t="s">
        <v>35</v>
      </c>
      <c r="O173" s="130">
        <v>0</v>
      </c>
      <c r="P173" s="130">
        <f>O173*H173</f>
        <v>0</v>
      </c>
      <c r="Q173" s="130">
        <v>0</v>
      </c>
      <c r="R173" s="130">
        <f>Q173*H173</f>
        <v>0</v>
      </c>
      <c r="S173" s="130">
        <v>0</v>
      </c>
      <c r="T173" s="131">
        <f>S173*H173</f>
        <v>0</v>
      </c>
      <c r="AR173" s="132" t="s">
        <v>258</v>
      </c>
      <c r="AT173" s="132" t="s">
        <v>116</v>
      </c>
      <c r="AU173" s="132" t="s">
        <v>77</v>
      </c>
      <c r="AY173" s="13" t="s">
        <v>113</v>
      </c>
      <c r="BE173" s="133">
        <f>IF(N173="základní",J173,0)</f>
        <v>0</v>
      </c>
      <c r="BF173" s="133">
        <f>IF(N173="snížená",J173,0)</f>
        <v>0</v>
      </c>
      <c r="BG173" s="133">
        <f>IF(N173="zákl. přenesená",J173,0)</f>
        <v>0</v>
      </c>
      <c r="BH173" s="133">
        <f>IF(N173="sníž. přenesená",J173,0)</f>
        <v>0</v>
      </c>
      <c r="BI173" s="133">
        <f>IF(N173="nulová",J173,0)</f>
        <v>0</v>
      </c>
      <c r="BJ173" s="13" t="s">
        <v>75</v>
      </c>
      <c r="BK173" s="133">
        <f>ROUND(I173*H173,2)</f>
        <v>8000</v>
      </c>
      <c r="BL173" s="13" t="s">
        <v>258</v>
      </c>
      <c r="BM173" s="132" t="s">
        <v>269</v>
      </c>
    </row>
    <row r="174" spans="2:65" s="1" customFormat="1" ht="16.5" customHeight="1">
      <c r="B174" s="120"/>
      <c r="C174" s="121" t="s">
        <v>270</v>
      </c>
      <c r="D174" s="121" t="s">
        <v>116</v>
      </c>
      <c r="E174" s="122" t="s">
        <v>271</v>
      </c>
      <c r="F174" s="123" t="s">
        <v>272</v>
      </c>
      <c r="G174" s="124" t="s">
        <v>238</v>
      </c>
      <c r="H174" s="125">
        <v>1</v>
      </c>
      <c r="I174" s="126">
        <v>15000</v>
      </c>
      <c r="J174" s="126"/>
      <c r="K174" s="127"/>
      <c r="L174" s="25"/>
      <c r="M174" s="128" t="s">
        <v>1</v>
      </c>
      <c r="N174" s="129" t="s">
        <v>35</v>
      </c>
      <c r="O174" s="130">
        <v>0</v>
      </c>
      <c r="P174" s="130">
        <f>O174*H174</f>
        <v>0</v>
      </c>
      <c r="Q174" s="130">
        <v>0</v>
      </c>
      <c r="R174" s="130">
        <f>Q174*H174</f>
        <v>0</v>
      </c>
      <c r="S174" s="130">
        <v>0</v>
      </c>
      <c r="T174" s="131">
        <f>S174*H174</f>
        <v>0</v>
      </c>
      <c r="AR174" s="132" t="s">
        <v>258</v>
      </c>
      <c r="AT174" s="132" t="s">
        <v>116</v>
      </c>
      <c r="AU174" s="132" t="s">
        <v>77</v>
      </c>
      <c r="AY174" s="13" t="s">
        <v>113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3" t="s">
        <v>75</v>
      </c>
      <c r="BK174" s="133">
        <f>ROUND(I174*H174,2)</f>
        <v>15000</v>
      </c>
      <c r="BL174" s="13" t="s">
        <v>258</v>
      </c>
      <c r="BM174" s="132" t="s">
        <v>273</v>
      </c>
    </row>
    <row r="175" spans="2:65" s="11" customFormat="1" ht="22.9" customHeight="1">
      <c r="B175" s="109"/>
      <c r="D175" s="110" t="s">
        <v>69</v>
      </c>
      <c r="E175" s="118" t="s">
        <v>274</v>
      </c>
      <c r="F175" s="118" t="s">
        <v>275</v>
      </c>
      <c r="J175" s="119"/>
      <c r="L175" s="109"/>
      <c r="M175" s="113"/>
      <c r="P175" s="114">
        <f>SUM(P176:P177)</f>
        <v>0</v>
      </c>
      <c r="R175" s="114">
        <f>SUM(R176:R177)</f>
        <v>0</v>
      </c>
      <c r="T175" s="115">
        <f>SUM(T176:T177)</f>
        <v>0</v>
      </c>
      <c r="AR175" s="110" t="s">
        <v>171</v>
      </c>
      <c r="AT175" s="116" t="s">
        <v>69</v>
      </c>
      <c r="AU175" s="116" t="s">
        <v>75</v>
      </c>
      <c r="AY175" s="110" t="s">
        <v>113</v>
      </c>
      <c r="BK175" s="117">
        <f>SUM(BK176:BK177)</f>
        <v>26500</v>
      </c>
    </row>
    <row r="176" spans="2:65" s="1" customFormat="1" ht="16.5" customHeight="1">
      <c r="B176" s="120"/>
      <c r="C176" s="121" t="s">
        <v>276</v>
      </c>
      <c r="D176" s="121" t="s">
        <v>116</v>
      </c>
      <c r="E176" s="122" t="s">
        <v>277</v>
      </c>
      <c r="F176" s="123" t="s">
        <v>278</v>
      </c>
      <c r="G176" s="124" t="s">
        <v>279</v>
      </c>
      <c r="H176" s="125">
        <v>10</v>
      </c>
      <c r="I176" s="126">
        <v>1500</v>
      </c>
      <c r="J176" s="126"/>
      <c r="K176" s="127"/>
      <c r="L176" s="25"/>
      <c r="M176" s="128" t="s">
        <v>1</v>
      </c>
      <c r="N176" s="129" t="s">
        <v>35</v>
      </c>
      <c r="O176" s="130">
        <v>0</v>
      </c>
      <c r="P176" s="130">
        <f>O176*H176</f>
        <v>0</v>
      </c>
      <c r="Q176" s="130">
        <v>0</v>
      </c>
      <c r="R176" s="130">
        <f>Q176*H176</f>
        <v>0</v>
      </c>
      <c r="S176" s="130">
        <v>0</v>
      </c>
      <c r="T176" s="131">
        <f>S176*H176</f>
        <v>0</v>
      </c>
      <c r="AR176" s="132" t="s">
        <v>258</v>
      </c>
      <c r="AT176" s="132" t="s">
        <v>116</v>
      </c>
      <c r="AU176" s="132" t="s">
        <v>77</v>
      </c>
      <c r="AY176" s="13" t="s">
        <v>113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3" t="s">
        <v>75</v>
      </c>
      <c r="BK176" s="133">
        <f>ROUND(I176*H176,2)</f>
        <v>15000</v>
      </c>
      <c r="BL176" s="13" t="s">
        <v>258</v>
      </c>
      <c r="BM176" s="132" t="s">
        <v>280</v>
      </c>
    </row>
    <row r="177" spans="2:65" s="1" customFormat="1" ht="16.5" customHeight="1">
      <c r="B177" s="120"/>
      <c r="C177" s="121" t="s">
        <v>281</v>
      </c>
      <c r="D177" s="121" t="s">
        <v>116</v>
      </c>
      <c r="E177" s="122" t="s">
        <v>282</v>
      </c>
      <c r="F177" s="123" t="s">
        <v>283</v>
      </c>
      <c r="G177" s="124" t="s">
        <v>279</v>
      </c>
      <c r="H177" s="125">
        <v>10</v>
      </c>
      <c r="I177" s="126">
        <v>1150</v>
      </c>
      <c r="J177" s="126"/>
      <c r="K177" s="127"/>
      <c r="L177" s="25"/>
      <c r="M177" s="144" t="s">
        <v>1</v>
      </c>
      <c r="N177" s="145" t="s">
        <v>35</v>
      </c>
      <c r="O177" s="146">
        <v>0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32" t="s">
        <v>258</v>
      </c>
      <c r="AT177" s="132" t="s">
        <v>116</v>
      </c>
      <c r="AU177" s="132" t="s">
        <v>77</v>
      </c>
      <c r="AY177" s="13" t="s">
        <v>113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3" t="s">
        <v>75</v>
      </c>
      <c r="BK177" s="133">
        <f>ROUND(I177*H177,2)</f>
        <v>11500</v>
      </c>
      <c r="BL177" s="13" t="s">
        <v>258</v>
      </c>
      <c r="BM177" s="132" t="s">
        <v>284</v>
      </c>
    </row>
    <row r="178" spans="2:65" s="1" customFormat="1" ht="6.95" customHeight="1">
      <c r="B178" s="37"/>
      <c r="C178" s="38"/>
      <c r="D178" s="38"/>
      <c r="E178" s="38"/>
      <c r="F178" s="38"/>
      <c r="G178" s="38"/>
      <c r="H178" s="38"/>
      <c r="I178" s="38"/>
      <c r="J178" s="38"/>
      <c r="K178" s="38"/>
      <c r="L178" s="25"/>
    </row>
  </sheetData>
  <autoFilter ref="C125:K177" xr:uid="{00000000-0009-0000-0000-000001000000}"/>
  <mergeCells count="6">
    <mergeCell ref="E118:H11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Archiv - 2. etapa - trhliny</vt:lpstr>
      <vt:lpstr>'Archiv - 2. etapa - trhliny'!Názvy_tisku</vt:lpstr>
      <vt:lpstr>'Rekapitulace stavby'!Názvy_tisku</vt:lpstr>
      <vt:lpstr>'Archiv - 2. etapa - trhliny'!Oblast_tisku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DESKTOP-7FDLP4E\Radomír Zamazal</dc:creator>
  <cp:lastModifiedBy>Martin Špička</cp:lastModifiedBy>
  <cp:lastPrinted>2024-11-20T13:26:11Z</cp:lastPrinted>
  <dcterms:created xsi:type="dcterms:W3CDTF">2024-10-03T10:02:17Z</dcterms:created>
  <dcterms:modified xsi:type="dcterms:W3CDTF">2024-11-21T14:18:15Z</dcterms:modified>
</cp:coreProperties>
</file>