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esktop\pošta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Cedok - Nátěr oken na bý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'Cedok - Nátěr oken na býv...'!$C$119:$K$142</definedName>
    <definedName name="_xlnm.Print_Area" localSheetId="1">'Cedok - Nátěr oken na býv...'!$C$4:$J$76,'Cedok - Nátěr oken na býv...'!$C$82:$J$103,'Cedok - Nátěr oken na býv...'!$C$109:$K$142</definedName>
    <definedName name="_xlnm.Print_Titles" localSheetId="1">'Cedok - Nátěr oken na býv...'!$119:$119</definedName>
  </definedNames>
  <calcPr/>
</workbook>
</file>

<file path=xl/calcChain.xml><?xml version="1.0" encoding="utf-8"?>
<calcChain xmlns="http://schemas.openxmlformats.org/spreadsheetml/2006/main">
  <c i="2" l="1" r="T126"/>
  <c r="R126"/>
  <c r="J35"/>
  <c r="J34"/>
  <c i="1" r="AY95"/>
  <c i="2" r="J33"/>
  <c i="1" r="AX95"/>
  <c i="2" r="BI142"/>
  <c r="BH142"/>
  <c r="BG142"/>
  <c r="BF142"/>
  <c r="T142"/>
  <c r="T141"/>
  <c r="R142"/>
  <c r="R141"/>
  <c r="P142"/>
  <c r="P141"/>
  <c r="BI140"/>
  <c r="BH140"/>
  <c r="BG140"/>
  <c r="BF140"/>
  <c r="T140"/>
  <c r="T139"/>
  <c r="T138"/>
  <c r="R140"/>
  <c r="R139"/>
  <c r="R138"/>
  <c r="P140"/>
  <c r="P139"/>
  <c r="P138"/>
  <c r="BI137"/>
  <c r="BH137"/>
  <c r="BG137"/>
  <c r="BF137"/>
  <c r="T137"/>
  <c r="T136"/>
  <c r="R137"/>
  <c r="R136"/>
  <c r="P137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4"/>
  <c r="BH124"/>
  <c r="BG124"/>
  <c r="BF124"/>
  <c r="T124"/>
  <c r="R124"/>
  <c r="P124"/>
  <c r="BI123"/>
  <c r="BH123"/>
  <c r="BG123"/>
  <c r="BF123"/>
  <c r="T123"/>
  <c r="R123"/>
  <c r="P123"/>
  <c r="J117"/>
  <c r="J116"/>
  <c r="F116"/>
  <c r="F114"/>
  <c r="E112"/>
  <c r="J90"/>
  <c r="J89"/>
  <c r="F89"/>
  <c r="F87"/>
  <c r="E85"/>
  <c r="J16"/>
  <c r="E16"/>
  <c r="F117"/>
  <c r="J15"/>
  <c r="J10"/>
  <c r="J114"/>
  <c i="1" r="L90"/>
  <c r="AM90"/>
  <c r="AM89"/>
  <c r="L89"/>
  <c r="AM87"/>
  <c r="L87"/>
  <c r="L85"/>
  <c r="L84"/>
  <c i="2" r="J130"/>
  <c r="J135"/>
  <c r="BK131"/>
  <c r="BK128"/>
  <c r="BK123"/>
  <c r="BK142"/>
  <c r="BK137"/>
  <c r="J134"/>
  <c r="J133"/>
  <c r="BK130"/>
  <c r="J129"/>
  <c r="BK124"/>
  <c i="1" r="AS94"/>
  <c i="2" r="BK140"/>
  <c r="BK132"/>
  <c r="J127"/>
  <c r="J142"/>
  <c r="BK133"/>
  <c r="BK127"/>
  <c r="J140"/>
  <c r="J132"/>
  <c r="J124"/>
  <c r="BK134"/>
  <c r="J128"/>
  <c r="BK135"/>
  <c r="BK129"/>
  <c r="J137"/>
  <c r="J131"/>
  <c r="J123"/>
  <c l="1" r="R125"/>
  <c r="T125"/>
  <c r="BK122"/>
  <c r="BK121"/>
  <c r="J121"/>
  <c r="J95"/>
  <c r="P122"/>
  <c r="P121"/>
  <c r="R122"/>
  <c r="R121"/>
  <c r="R120"/>
  <c r="T122"/>
  <c r="T121"/>
  <c r="T120"/>
  <c r="BK126"/>
  <c r="J126"/>
  <c r="J98"/>
  <c r="P126"/>
  <c r="P125"/>
  <c r="BK139"/>
  <c r="J139"/>
  <c r="J101"/>
  <c r="BK141"/>
  <c r="J141"/>
  <c r="J102"/>
  <c r="BK136"/>
  <c r="J136"/>
  <c r="J99"/>
  <c r="BE133"/>
  <c r="J87"/>
  <c r="F90"/>
  <c r="BE123"/>
  <c r="BE124"/>
  <c r="BE127"/>
  <c r="BE128"/>
  <c r="BE129"/>
  <c r="BE130"/>
  <c r="BE131"/>
  <c r="BE132"/>
  <c r="BE134"/>
  <c r="BE135"/>
  <c r="BE140"/>
  <c r="BE137"/>
  <c r="BE142"/>
  <c r="F35"/>
  <c i="1" r="BD95"/>
  <c r="BD94"/>
  <c r="W33"/>
  <c i="2" r="F34"/>
  <c i="1" r="BC95"/>
  <c r="BC94"/>
  <c r="W32"/>
  <c i="2" r="J32"/>
  <c i="1" r="AW95"/>
  <c i="2" r="F33"/>
  <c i="1" r="BB95"/>
  <c r="BB94"/>
  <c r="W31"/>
  <c i="2" r="F32"/>
  <c i="1" r="BA95"/>
  <c r="BA94"/>
  <c r="W30"/>
  <c i="2" l="1" r="P120"/>
  <c i="1" r="AU95"/>
  <c i="2" r="J122"/>
  <c r="J96"/>
  <c r="BK125"/>
  <c r="J125"/>
  <c r="J97"/>
  <c r="BK138"/>
  <c r="J138"/>
  <c r="J100"/>
  <c i="1" r="AU94"/>
  <c r="AW94"/>
  <c r="AK30"/>
  <c i="2" r="J31"/>
  <c i="1" r="AV95"/>
  <c r="AT95"/>
  <c r="AY94"/>
  <c r="AX94"/>
  <c i="2" r="F31"/>
  <c i="1" r="AZ95"/>
  <c r="AZ94"/>
  <c r="W29"/>
  <c i="2" l="1" r="BK120"/>
  <c r="J120"/>
  <c r="J94"/>
  <c i="1" r="AV94"/>
  <c r="AK29"/>
  <c i="2" l="1" r="J28"/>
  <c i="1" r="AG95"/>
  <c r="AG94"/>
  <c r="AK26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<sst xmlns="http://schemas.openxmlformats.org/spreadsheetml/2006/main">
  <si>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</si>
  <si>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</si>
  <si>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</si>
  <si>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</si>
  <si>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{0e68bdc3-7ab5-426e-b08a-7393656347e3}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</si>
  <si>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</si>
  <si>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</si>
  <si>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</si>
  <si>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</si>
  <si>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</si>
  <si>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</si>
  <si>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</si>
  <si>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</si>
  <si>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</si>
  <si>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Cedok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</si>
  <si>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</si>
  <si>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</si>
  <si>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Nátěr oken na bývalé budově Čedoku</t>
  </si>
  <si>
    <t>KSO:</t>
  </si>
  <si>
    <t>CC-CZ:</t>
  </si>
  <si>
    <t>Místo:</t>
  </si>
  <si>
    <t>Nádraží,bývalá budova Čedoku</t>
  </si>
  <si>
    <t>Datum:</t>
  </si>
  <si>
    <t>14. 3. 2025</t>
  </si>
  <si>
    <t>Zadavatel:</t>
  </si>
  <si>
    <t>IČ:</t>
  </si>
  <si>
    <t>MmBrna, OSM, Husova 3, Brno</t>
  </si>
  <si>
    <t>DIČ:</t>
  </si>
  <si>
    <t>Uchazeč:</t>
  </si>
  <si>
    <t>Vyplň údaj</t>
  </si>
  <si>
    <t>Projektant:</t>
  </si>
  <si>
    <t>Radka Volková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</si>
  <si>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</si>
  <si>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</si>
  <si>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</si>
  <si>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</si>
  <si>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</si>
  <si>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</si>
  <si>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</si>
  <si>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</si>
  <si>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</si>
  <si>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</si>
  <si>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</si>
  <si>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</si>
  <si>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</si>
  <si>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</si>
  <si>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</si>
  <si>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</si>
  <si>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</si>
  <si>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</si>
  <si>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</si>
  <si>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</si>
  <si>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</si>
  <si>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</si>
  <si>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</si>
  <si>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</si>
  <si>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</si>
  <si>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</si>
  <si>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</si>
  <si>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</si>
  <si>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</si>
  <si>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</si>
  <si>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</si>
  <si>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</si>
  <si>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</si>
  <si>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</si>
  <si>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</si>
  <si>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</si>
  <si>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</si>
  <si>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</si>
  <si>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</si>
  <si>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</si>
  <si>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</si>
  <si>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</si>
  <si>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</si>
  <si>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</si>
  <si>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</si>
  <si>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</si>
  <si>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</si>
  <si>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</si>
  <si>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</si>
  <si>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</si>
  <si>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</si>
  <si>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</si>
  <si>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</si>
  <si>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</si>
  <si>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</si>
  <si>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</si>
  <si>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</si>
  <si>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</si>
  <si>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</si>
  <si>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</si>
  <si>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</si>
  <si>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</si>
  <si>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</si>
  <si>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</si>
  <si>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</si>
  <si>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</si>
  <si>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</si>
  <si>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</si>
  <si>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</si>
  <si>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</si>
  <si>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</si>
  <si>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</si>
  <si>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</si>
  <si>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</si>
  <si>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</si>
  <si>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</si>
  <si>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</si>
  <si>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</si>
  <si>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</si>
  <si>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</si>
  <si>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</si>
  <si>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</si>
  <si>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</si>
  <si>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</si>
  <si>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949101111</t>
  </si>
  <si>
    <t>Lešení pomocné pro objekty pozemních staveb s lešeňovou podlahou v do 1,9 m zatížení do 150 kg/m2</t>
  </si>
  <si>
    <t>m2</t>
  </si>
  <si>
    <t>CS ÚRS 2025 01</t>
  </si>
  <si>
    <t>4</t>
  </si>
  <si>
    <t>139491975</t>
  </si>
  <si>
    <t>952901104</t>
  </si>
  <si>
    <t xml:space="preserve">Čištění  oken a dveří  včetně odstranění polepů</t>
  </si>
  <si>
    <t>-1808159706</t>
  </si>
  <si>
    <t>PSV</t>
  </si>
  <si>
    <t>Práce a dodávky PSV</t>
  </si>
  <si>
    <t>783</t>
  </si>
  <si>
    <t>Dokončovací práce - nátěry</t>
  </si>
  <si>
    <t>3</t>
  </si>
  <si>
    <t>783000101</t>
  </si>
  <si>
    <t>Ochrana podlah nebo vodorovných ploch při provádění nátěrů olepením páskou nebo fólií</t>
  </si>
  <si>
    <t>m</t>
  </si>
  <si>
    <t>16</t>
  </si>
  <si>
    <t>-1992112050</t>
  </si>
  <si>
    <t>783301311</t>
  </si>
  <si>
    <t>Odmaštění zámečnických konstrukcí vodou ředitelným odmašťovačem</t>
  </si>
  <si>
    <t>586976620</t>
  </si>
  <si>
    <t>5</t>
  </si>
  <si>
    <t>783301401</t>
  </si>
  <si>
    <t>Ometení zámečnických konstrukcí</t>
  </si>
  <si>
    <t>1716329449</t>
  </si>
  <si>
    <t>6</t>
  </si>
  <si>
    <t>783306801</t>
  </si>
  <si>
    <t>Odstranění nátěru ze zámečnických konstrukcí obroušením</t>
  </si>
  <si>
    <t>-1202727459</t>
  </si>
  <si>
    <t>7</t>
  </si>
  <si>
    <t>783342101</t>
  </si>
  <si>
    <t>Tmelení včetně přebroušení zámečnických konstrukcí polyuretanovým tmelem</t>
  </si>
  <si>
    <t>1815243441</t>
  </si>
  <si>
    <t>8</t>
  </si>
  <si>
    <t>783344201</t>
  </si>
  <si>
    <t>Základní antikorozní jednonásobný polyuretanový nátěr zámečnických konstrukcí-2x RAL 7040 barva na kov pololesk</t>
  </si>
  <si>
    <t>-275168394</t>
  </si>
  <si>
    <t>783-pc 1</t>
  </si>
  <si>
    <t>Demontáž a opětovná montáž nového těsnění, klik včetně opravy nebo výměny</t>
  </si>
  <si>
    <t>sada</t>
  </si>
  <si>
    <t>132527673</t>
  </si>
  <si>
    <t>10</t>
  </si>
  <si>
    <t>783-pc 3</t>
  </si>
  <si>
    <t>Seřízení oken a dveří</t>
  </si>
  <si>
    <t>1636690807</t>
  </si>
  <si>
    <t>11</t>
  </si>
  <si>
    <t>783-pc 4</t>
  </si>
  <si>
    <t>Projednání a odsouhlasení barvy od NPU a OPP MMB.</t>
  </si>
  <si>
    <t>hod</t>
  </si>
  <si>
    <t>-1170613204</t>
  </si>
  <si>
    <t>784</t>
  </si>
  <si>
    <t>Dokončovací práce - malby a tapety</t>
  </si>
  <si>
    <t>784171111</t>
  </si>
  <si>
    <t>Zakrytí oken</t>
  </si>
  <si>
    <t>-1258084746</t>
  </si>
  <si>
    <t>VRN</t>
  </si>
  <si>
    <t>Vedlejší rozpočtové náklady</t>
  </si>
  <si>
    <t>VRN3</t>
  </si>
  <si>
    <t>Zařízení staveniště</t>
  </si>
  <si>
    <t>13</t>
  </si>
  <si>
    <t>030001000</t>
  </si>
  <si>
    <t>Zařízení staveniště 1%</t>
  </si>
  <si>
    <t>1024</t>
  </si>
  <si>
    <t>-1647486348</t>
  </si>
  <si>
    <t>VRN6</t>
  </si>
  <si>
    <t>Územní vlivy</t>
  </si>
  <si>
    <t>14</t>
  </si>
  <si>
    <t>060001000</t>
  </si>
  <si>
    <t>Územní vlivy 3,2%</t>
  </si>
  <si>
    <t>1488966711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</si>
</sst>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26</v>
      </c>
      <c r="AK11" s="28" t="s">
        <v>27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28</v>
      </c>
      <c r="AK13" s="28" t="s">
        <v>25</v>
      </c>
      <c r="AN13" s="30" t="s">
        <v>29</v>
      </c>
      <c r="AR13" s="18"/>
      <c r="BE13" s="27"/>
      <c r="BS13" s="15" t="s">
        <v>6</v>
      </c>
    </row>
    <row r="14">
      <c r="B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N14" s="30" t="s">
        <v>29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30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31</v>
      </c>
      <c r="AK17" s="28" t="s">
        <v>27</v>
      </c>
      <c r="AN17" s="23" t="s">
        <v>1</v>
      </c>
      <c r="AR17" s="18"/>
      <c r="BE17" s="27"/>
      <c r="BS17" s="15" t="s">
        <v>32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33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31</v>
      </c>
      <c r="AK20" s="28" t="s">
        <v>27</v>
      </c>
      <c r="AN20" s="23" t="s">
        <v>1</v>
      </c>
      <c r="AR20" s="18"/>
      <c r="BE20" s="27"/>
      <c r="BS20" s="15" t="s">
        <v>32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34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36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37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38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39</v>
      </c>
      <c r="E29" s="3"/>
      <c r="F29" s="28" t="s">
        <v>40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41</v>
      </c>
      <c r="G30" s="3"/>
      <c r="H30" s="3"/>
      <c r="I30" s="3"/>
      <c r="J30" s="3"/>
      <c r="K30" s="3"/>
      <c r="L30" s="41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42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43</v>
      </c>
      <c r="G32" s="3"/>
      <c r="H32" s="3"/>
      <c r="I32" s="3"/>
      <c r="J32" s="3"/>
      <c r="K32" s="3"/>
      <c r="L32" s="41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44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45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46</v>
      </c>
      <c r="U35" s="46"/>
      <c r="V35" s="46"/>
      <c r="W35" s="46"/>
      <c r="X35" s="48" t="s">
        <v>47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48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49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50</v>
      </c>
      <c r="AI60" s="37"/>
      <c r="AJ60" s="37"/>
      <c r="AK60" s="37"/>
      <c r="AL60" s="37"/>
      <c r="AM60" s="54" t="s">
        <v>51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52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53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50</v>
      </c>
      <c r="AI75" s="37"/>
      <c r="AJ75" s="37"/>
      <c r="AK75" s="37"/>
      <c r="AL75" s="37"/>
      <c r="AM75" s="54" t="s">
        <v>51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Cedok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Nátěr oken na bývalé budově Čedoku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>Nádraží,bývalá budova Čedoku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14. 3. 2025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MmBrna, OSM, Husova 3, Brno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30</v>
      </c>
      <c r="AJ89" s="34"/>
      <c r="AK89" s="34"/>
      <c r="AL89" s="34"/>
      <c r="AM89" s="66" t="str">
        <f>IF(E17="","",E17)</f>
        <v>Radka Volková</v>
      </c>
      <c r="AN89" s="4"/>
      <c r="AO89" s="4"/>
      <c r="AP89" s="4"/>
      <c r="AQ89" s="34"/>
      <c r="AR89" s="35"/>
      <c r="AS89" s="67" t="s">
        <v>55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28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33</v>
      </c>
      <c r="AJ90" s="34"/>
      <c r="AK90" s="34"/>
      <c r="AL90" s="34"/>
      <c r="AM90" s="66" t="str">
        <f>IF(E20="","",E20)</f>
        <v>Radka Volková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56</v>
      </c>
      <c r="D92" s="76"/>
      <c r="E92" s="76"/>
      <c r="F92" s="76"/>
      <c r="G92" s="76"/>
      <c r="H92" s="77"/>
      <c r="I92" s="78" t="s">
        <v>57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58</v>
      </c>
      <c r="AH92" s="76"/>
      <c r="AI92" s="76"/>
      <c r="AJ92" s="76"/>
      <c r="AK92" s="76"/>
      <c r="AL92" s="76"/>
      <c r="AM92" s="76"/>
      <c r="AN92" s="78" t="s">
        <v>59</v>
      </c>
      <c r="AO92" s="76"/>
      <c r="AP92" s="80"/>
      <c r="AQ92" s="81" t="s">
        <v>60</v>
      </c>
      <c r="AR92" s="35"/>
      <c r="AS92" s="82" t="s">
        <v>61</v>
      </c>
      <c r="AT92" s="83" t="s">
        <v>62</v>
      </c>
      <c r="AU92" s="83" t="s">
        <v>63</v>
      </c>
      <c r="AV92" s="83" t="s">
        <v>64</v>
      </c>
      <c r="AW92" s="83" t="s">
        <v>65</v>
      </c>
      <c r="AX92" s="83" t="s">
        <v>66</v>
      </c>
      <c r="AY92" s="83" t="s">
        <v>67</v>
      </c>
      <c r="AZ92" s="83" t="s">
        <v>68</v>
      </c>
      <c r="BA92" s="83" t="s">
        <v>69</v>
      </c>
      <c r="BB92" s="83" t="s">
        <v>70</v>
      </c>
      <c r="BC92" s="83" t="s">
        <v>71</v>
      </c>
      <c r="BD92" s="84" t="s">
        <v>72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73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ROUND(AG95,2)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ROUND(AS95,2)</f>
        <v>0</v>
      </c>
      <c r="AT94" s="95">
        <f>ROUND(SUM(AV94:AW94),2)</f>
        <v>0</v>
      </c>
      <c r="AU94" s="96">
        <f>ROUND(AU95,5)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ROUND(AZ95,2)</f>
        <v>0</v>
      </c>
      <c r="BA94" s="95">
        <f>ROUND(BA95,2)</f>
        <v>0</v>
      </c>
      <c r="BB94" s="95">
        <f>ROUND(BB95,2)</f>
        <v>0</v>
      </c>
      <c r="BC94" s="95">
        <f>ROUND(BC95,2)</f>
        <v>0</v>
      </c>
      <c r="BD94" s="97">
        <f>ROUND(BD95,2)</f>
        <v>0</v>
      </c>
      <c r="BE94" s="6"/>
      <c r="BS94" s="98" t="s">
        <v>74</v>
      </c>
      <c r="BT94" s="98" t="s">
        <v>75</v>
      </c>
      <c r="BV94" s="98" t="s">
        <v>76</v>
      </c>
      <c r="BW94" s="98" t="s">
        <v>4</v>
      </c>
      <c r="BX94" s="98" t="s">
        <v>77</v>
      </c>
      <c r="CL94" s="98" t="s">
        <v>1</v>
      </c>
    </row>
    <row r="95" s="7" customFormat="1" ht="16.5" customHeight="1">
      <c r="A95" s="99" t="s">
        <v>78</v>
      </c>
      <c r="B95" s="100"/>
      <c r="C95" s="101"/>
      <c r="D95" s="102" t="s">
        <v>14</v>
      </c>
      <c r="E95" s="102"/>
      <c r="F95" s="102"/>
      <c r="G95" s="102"/>
      <c r="H95" s="102"/>
      <c r="I95" s="103"/>
      <c r="J95" s="102" t="s">
        <v>17</v>
      </c>
      <c r="K95" s="102"/>
      <c r="L95" s="102"/>
      <c r="M95" s="102"/>
      <c r="N95" s="102"/>
      <c r="O95" s="102"/>
      <c r="P95" s="102"/>
      <c r="Q95" s="102"/>
      <c r="R95" s="102"/>
      <c r="S95" s="102"/>
      <c r="T95" s="102"/>
      <c r="U95" s="102"/>
      <c r="V95" s="102"/>
      <c r="W95" s="102"/>
      <c r="X95" s="102"/>
      <c r="Y95" s="102"/>
      <c r="Z95" s="102"/>
      <c r="AA95" s="102"/>
      <c r="AB95" s="102"/>
      <c r="AC95" s="102"/>
      <c r="AD95" s="102"/>
      <c r="AE95" s="102"/>
      <c r="AF95" s="102"/>
      <c r="AG95" s="104">
        <f>'Cedok - Nátěr oken na býv...'!J28</f>
        <v>0</v>
      </c>
      <c r="AH95" s="103"/>
      <c r="AI95" s="103"/>
      <c r="AJ95" s="103"/>
      <c r="AK95" s="103"/>
      <c r="AL95" s="103"/>
      <c r="AM95" s="103"/>
      <c r="AN95" s="104">
        <f>SUM(AG95,AT95)</f>
        <v>0</v>
      </c>
      <c r="AO95" s="103"/>
      <c r="AP95" s="103"/>
      <c r="AQ95" s="105" t="s">
        <v>79</v>
      </c>
      <c r="AR95" s="100"/>
      <c r="AS95" s="106">
        <v>0</v>
      </c>
      <c r="AT95" s="107">
        <f>ROUND(SUM(AV95:AW95),2)</f>
        <v>0</v>
      </c>
      <c r="AU95" s="108">
        <f>'Cedok - Nátěr oken na býv...'!P120</f>
        <v>0</v>
      </c>
      <c r="AV95" s="107">
        <f>'Cedok - Nátěr oken na býv...'!J31</f>
        <v>0</v>
      </c>
      <c r="AW95" s="107">
        <f>'Cedok - Nátěr oken na býv...'!J32</f>
        <v>0</v>
      </c>
      <c r="AX95" s="107">
        <f>'Cedok - Nátěr oken na býv...'!J33</f>
        <v>0</v>
      </c>
      <c r="AY95" s="107">
        <f>'Cedok - Nátěr oken na býv...'!J34</f>
        <v>0</v>
      </c>
      <c r="AZ95" s="107">
        <f>'Cedok - Nátěr oken na býv...'!F31</f>
        <v>0</v>
      </c>
      <c r="BA95" s="107">
        <f>'Cedok - Nátěr oken na býv...'!F32</f>
        <v>0</v>
      </c>
      <c r="BB95" s="107">
        <f>'Cedok - Nátěr oken na býv...'!F33</f>
        <v>0</v>
      </c>
      <c r="BC95" s="107">
        <f>'Cedok - Nátěr oken na býv...'!F34</f>
        <v>0</v>
      </c>
      <c r="BD95" s="109">
        <f>'Cedok - Nátěr oken na býv...'!F35</f>
        <v>0</v>
      </c>
      <c r="BE95" s="7"/>
      <c r="BT95" s="110" t="s">
        <v>80</v>
      </c>
      <c r="BU95" s="110" t="s">
        <v>81</v>
      </c>
      <c r="BV95" s="110" t="s">
        <v>76</v>
      </c>
      <c r="BW95" s="110" t="s">
        <v>4</v>
      </c>
      <c r="BX95" s="110" t="s">
        <v>77</v>
      </c>
      <c r="CL95" s="110" t="s">
        <v>1</v>
      </c>
    </row>
    <row r="96" s="2" customFormat="1" ht="30" customHeight="1">
      <c r="A96" s="34"/>
      <c r="B96" s="35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5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35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Cedok - Nátěr oken na bý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="1" customFormat="1" ht="24.96" customHeight="1">
      <c r="B4" s="18"/>
      <c r="D4" s="19" t="s">
        <v>83</v>
      </c>
      <c r="L4" s="18"/>
      <c r="M4" s="111" t="s">
        <v>10</v>
      </c>
      <c r="AT4" s="15" t="s">
        <v>3</v>
      </c>
    </row>
    <row r="5" s="1" customFormat="1" ht="6.96" customHeight="1">
      <c r="B5" s="18"/>
      <c r="L5" s="18"/>
    </row>
    <row r="6" s="2" customFormat="1" ht="12" customHeight="1">
      <c r="A6" s="34"/>
      <c r="B6" s="35"/>
      <c r="C6" s="34"/>
      <c r="D6" s="28" t="s">
        <v>16</v>
      </c>
      <c r="E6" s="34"/>
      <c r="F6" s="34"/>
      <c r="G6" s="34"/>
      <c r="H6" s="34"/>
      <c r="I6" s="34"/>
      <c r="J6" s="34"/>
      <c r="K6" s="34"/>
      <c r="L6" s="51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="2" customFormat="1" ht="16.5" customHeight="1">
      <c r="A7" s="34"/>
      <c r="B7" s="35"/>
      <c r="C7" s="34"/>
      <c r="D7" s="34"/>
      <c r="E7" s="63" t="s">
        <v>17</v>
      </c>
      <c r="F7" s="34"/>
      <c r="G7" s="34"/>
      <c r="H7" s="34"/>
      <c r="I7" s="34"/>
      <c r="J7" s="34"/>
      <c r="K7" s="34"/>
      <c r="L7" s="51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="2" customFormat="1">
      <c r="A8" s="34"/>
      <c r="B8" s="35"/>
      <c r="C8" s="34"/>
      <c r="D8" s="34"/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2" customHeight="1">
      <c r="A9" s="34"/>
      <c r="B9" s="35"/>
      <c r="C9" s="34"/>
      <c r="D9" s="28" t="s">
        <v>18</v>
      </c>
      <c r="E9" s="34"/>
      <c r="F9" s="23" t="s">
        <v>1</v>
      </c>
      <c r="G9" s="34"/>
      <c r="H9" s="34"/>
      <c r="I9" s="28" t="s">
        <v>19</v>
      </c>
      <c r="J9" s="23" t="s">
        <v>1</v>
      </c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20</v>
      </c>
      <c r="E10" s="34"/>
      <c r="F10" s="23" t="s">
        <v>21</v>
      </c>
      <c r="G10" s="34"/>
      <c r="H10" s="34"/>
      <c r="I10" s="28" t="s">
        <v>22</v>
      </c>
      <c r="J10" s="65" t="str">
        <f>'Rekapitulace stavby'!AN8</f>
        <v>14. 3. 2025</v>
      </c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0.8" customHeight="1">
      <c r="A11" s="34"/>
      <c r="B11" s="35"/>
      <c r="C11" s="34"/>
      <c r="D11" s="34"/>
      <c r="E11" s="34"/>
      <c r="F11" s="34"/>
      <c r="G11" s="34"/>
      <c r="H11" s="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24</v>
      </c>
      <c r="E12" s="34"/>
      <c r="F12" s="34"/>
      <c r="G12" s="34"/>
      <c r="H12" s="34"/>
      <c r="I12" s="28" t="s">
        <v>25</v>
      </c>
      <c r="J12" s="23" t="s">
        <v>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8" customHeight="1">
      <c r="A13" s="34"/>
      <c r="B13" s="35"/>
      <c r="C13" s="34"/>
      <c r="D13" s="34"/>
      <c r="E13" s="23" t="s">
        <v>26</v>
      </c>
      <c r="F13" s="34"/>
      <c r="G13" s="34"/>
      <c r="H13" s="34"/>
      <c r="I13" s="28" t="s">
        <v>27</v>
      </c>
      <c r="J13" s="23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6.96" customHeight="1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35"/>
      <c r="C15" s="34"/>
      <c r="D15" s="28" t="s">
        <v>28</v>
      </c>
      <c r="E15" s="34"/>
      <c r="F15" s="34"/>
      <c r="G15" s="34"/>
      <c r="H15" s="34"/>
      <c r="I15" s="28" t="s">
        <v>25</v>
      </c>
      <c r="J15" s="29" t="str">
        <f>'Rekapitulace stavby'!AN13</f>
        <v>Vyplň údaj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8" customHeight="1">
      <c r="A16" s="34"/>
      <c r="B16" s="35"/>
      <c r="C16" s="34"/>
      <c r="D16" s="34"/>
      <c r="E16" s="29" t="str">
        <f>'Rekapitulace stavby'!E14</f>
        <v>Vyplň údaj</v>
      </c>
      <c r="F16" s="23"/>
      <c r="G16" s="23"/>
      <c r="H16" s="23"/>
      <c r="I16" s="28" t="s">
        <v>27</v>
      </c>
      <c r="J16" s="29" t="str">
        <f>'Rekapitulace stavby'!AN14</f>
        <v>Vyplň údaj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6.96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35"/>
      <c r="C18" s="34"/>
      <c r="D18" s="28" t="s">
        <v>30</v>
      </c>
      <c r="E18" s="34"/>
      <c r="F18" s="34"/>
      <c r="G18" s="34"/>
      <c r="H18" s="34"/>
      <c r="I18" s="28" t="s">
        <v>25</v>
      </c>
      <c r="J18" s="23" t="s">
        <v>1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35"/>
      <c r="C19" s="34"/>
      <c r="D19" s="34"/>
      <c r="E19" s="23" t="s">
        <v>31</v>
      </c>
      <c r="F19" s="34"/>
      <c r="G19" s="34"/>
      <c r="H19" s="34"/>
      <c r="I19" s="28" t="s">
        <v>27</v>
      </c>
      <c r="J19" s="23" t="s">
        <v>1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35"/>
      <c r="C21" s="34"/>
      <c r="D21" s="28" t="s">
        <v>33</v>
      </c>
      <c r="E21" s="34"/>
      <c r="F21" s="34"/>
      <c r="G21" s="34"/>
      <c r="H21" s="34"/>
      <c r="I21" s="28" t="s">
        <v>25</v>
      </c>
      <c r="J21" s="2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35"/>
      <c r="C22" s="34"/>
      <c r="D22" s="34"/>
      <c r="E22" s="23" t="s">
        <v>31</v>
      </c>
      <c r="F22" s="34"/>
      <c r="G22" s="34"/>
      <c r="H22" s="34"/>
      <c r="I22" s="28" t="s">
        <v>27</v>
      </c>
      <c r="J22" s="23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35"/>
      <c r="C24" s="34"/>
      <c r="D24" s="28" t="s">
        <v>34</v>
      </c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8" customFormat="1" ht="16.5" customHeight="1">
      <c r="A25" s="112"/>
      <c r="B25" s="113"/>
      <c r="C25" s="112"/>
      <c r="D25" s="112"/>
      <c r="E25" s="32" t="s">
        <v>1</v>
      </c>
      <c r="F25" s="32"/>
      <c r="G25" s="32"/>
      <c r="H25" s="32"/>
      <c r="I25" s="112"/>
      <c r="J25" s="112"/>
      <c r="K25" s="112"/>
      <c r="L25" s="114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</row>
    <row r="26" s="2" customFormat="1" ht="6.96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86"/>
      <c r="E27" s="86"/>
      <c r="F27" s="86"/>
      <c r="G27" s="86"/>
      <c r="H27" s="86"/>
      <c r="I27" s="86"/>
      <c r="J27" s="86"/>
      <c r="K27" s="86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25.44" customHeight="1">
      <c r="A28" s="34"/>
      <c r="B28" s="35"/>
      <c r="C28" s="34"/>
      <c r="D28" s="115" t="s">
        <v>35</v>
      </c>
      <c r="E28" s="34"/>
      <c r="F28" s="34"/>
      <c r="G28" s="34"/>
      <c r="H28" s="34"/>
      <c r="I28" s="34"/>
      <c r="J28" s="92">
        <f>ROUND(J120, 2)</f>
        <v>0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4.4" customHeight="1">
      <c r="A30" s="34"/>
      <c r="B30" s="35"/>
      <c r="C30" s="34"/>
      <c r="D30" s="34"/>
      <c r="E30" s="34"/>
      <c r="F30" s="39" t="s">
        <v>37</v>
      </c>
      <c r="G30" s="34"/>
      <c r="H30" s="34"/>
      <c r="I30" s="39" t="s">
        <v>36</v>
      </c>
      <c r="J30" s="39" t="s">
        <v>38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14.4" customHeight="1">
      <c r="A31" s="34"/>
      <c r="B31" s="35"/>
      <c r="C31" s="34"/>
      <c r="D31" s="116" t="s">
        <v>39</v>
      </c>
      <c r="E31" s="28" t="s">
        <v>40</v>
      </c>
      <c r="F31" s="117">
        <f>ROUND((SUM(BE120:BE142)),  2)</f>
        <v>0</v>
      </c>
      <c r="G31" s="34"/>
      <c r="H31" s="34"/>
      <c r="I31" s="118">
        <v>0.20999999999999999</v>
      </c>
      <c r="J31" s="117">
        <f>ROUND(((SUM(BE120:BE142))*I31),  2)</f>
        <v>0</v>
      </c>
      <c r="K31" s="3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28" t="s">
        <v>41</v>
      </c>
      <c r="F32" s="117">
        <f>ROUND((SUM(BF120:BF142)),  2)</f>
        <v>0</v>
      </c>
      <c r="G32" s="34"/>
      <c r="H32" s="34"/>
      <c r="I32" s="118">
        <v>0.12</v>
      </c>
      <c r="J32" s="117">
        <f>ROUND(((SUM(BF120:BF142))*I32), 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34"/>
      <c r="E33" s="28" t="s">
        <v>42</v>
      </c>
      <c r="F33" s="117">
        <f>ROUND((SUM(BG120:BG142)),  2)</f>
        <v>0</v>
      </c>
      <c r="G33" s="34"/>
      <c r="H33" s="34"/>
      <c r="I33" s="118">
        <v>0.20999999999999999</v>
      </c>
      <c r="J33" s="117">
        <f>0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28" t="s">
        <v>43</v>
      </c>
      <c r="F34" s="117">
        <f>ROUND((SUM(BH120:BH142)),  2)</f>
        <v>0</v>
      </c>
      <c r="G34" s="34"/>
      <c r="H34" s="34"/>
      <c r="I34" s="118">
        <v>0.12</v>
      </c>
      <c r="J34" s="117">
        <f>0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44</v>
      </c>
      <c r="F35" s="117">
        <f>ROUND((SUM(BI120:BI142)),  2)</f>
        <v>0</v>
      </c>
      <c r="G35" s="34"/>
      <c r="H35" s="34"/>
      <c r="I35" s="118">
        <v>0</v>
      </c>
      <c r="J35" s="117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25.44" customHeight="1">
      <c r="A37" s="34"/>
      <c r="B37" s="35"/>
      <c r="C37" s="119"/>
      <c r="D37" s="120" t="s">
        <v>45</v>
      </c>
      <c r="E37" s="77"/>
      <c r="F37" s="77"/>
      <c r="G37" s="121" t="s">
        <v>46</v>
      </c>
      <c r="H37" s="122" t="s">
        <v>47</v>
      </c>
      <c r="I37" s="77"/>
      <c r="J37" s="123">
        <f>SUM(J28:J35)</f>
        <v>0</v>
      </c>
      <c r="K37" s="12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1" customFormat="1" ht="14.4" customHeight="1">
      <c r="B39" s="18"/>
      <c r="L39" s="18"/>
    </row>
    <row r="40" s="1" customFormat="1" ht="14.4" customHeight="1">
      <c r="B40" s="18"/>
      <c r="L40" s="1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50</v>
      </c>
      <c r="E61" s="37"/>
      <c r="F61" s="125" t="s">
        <v>51</v>
      </c>
      <c r="G61" s="54" t="s">
        <v>50</v>
      </c>
      <c r="H61" s="37"/>
      <c r="I61" s="37"/>
      <c r="J61" s="126" t="s">
        <v>51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50</v>
      </c>
      <c r="E76" s="37"/>
      <c r="F76" s="125" t="s">
        <v>51</v>
      </c>
      <c r="G76" s="54" t="s">
        <v>50</v>
      </c>
      <c r="H76" s="37"/>
      <c r="I76" s="37"/>
      <c r="J76" s="126" t="s">
        <v>51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84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63" t="str">
        <f>E7</f>
        <v>Nátěr oken na bývalé budově Čedoku</v>
      </c>
      <c r="F85" s="34"/>
      <c r="G85" s="34"/>
      <c r="H85" s="34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2" customHeight="1">
      <c r="A87" s="34"/>
      <c r="B87" s="35"/>
      <c r="C87" s="28" t="s">
        <v>20</v>
      </c>
      <c r="D87" s="34"/>
      <c r="E87" s="34"/>
      <c r="F87" s="23" t="str">
        <f>F10</f>
        <v>Nádraží,bývalá budova Čedoku</v>
      </c>
      <c r="G87" s="34"/>
      <c r="H87" s="34"/>
      <c r="I87" s="28" t="s">
        <v>22</v>
      </c>
      <c r="J87" s="65" t="str">
        <f>IF(J10="","",J10)</f>
        <v>14. 3. 2025</v>
      </c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5.15" customHeight="1">
      <c r="A89" s="34"/>
      <c r="B89" s="35"/>
      <c r="C89" s="28" t="s">
        <v>24</v>
      </c>
      <c r="D89" s="34"/>
      <c r="E89" s="34"/>
      <c r="F89" s="23" t="str">
        <f>E13</f>
        <v>MmBrna, OSM, Husova 3, Brno</v>
      </c>
      <c r="G89" s="34"/>
      <c r="H89" s="34"/>
      <c r="I89" s="28" t="s">
        <v>30</v>
      </c>
      <c r="J89" s="32" t="str">
        <f>E19</f>
        <v>Radka Volková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5.15" customHeight="1">
      <c r="A90" s="34"/>
      <c r="B90" s="35"/>
      <c r="C90" s="28" t="s">
        <v>28</v>
      </c>
      <c r="D90" s="34"/>
      <c r="E90" s="34"/>
      <c r="F90" s="23" t="str">
        <f>IF(E16="","",E16)</f>
        <v>Vyplň údaj</v>
      </c>
      <c r="G90" s="34"/>
      <c r="H90" s="34"/>
      <c r="I90" s="28" t="s">
        <v>33</v>
      </c>
      <c r="J90" s="32" t="str">
        <f>E22</f>
        <v>Radka Volková</v>
      </c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0.32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29.28" customHeight="1">
      <c r="A92" s="34"/>
      <c r="B92" s="35"/>
      <c r="C92" s="127" t="s">
        <v>85</v>
      </c>
      <c r="D92" s="119"/>
      <c r="E92" s="119"/>
      <c r="F92" s="119"/>
      <c r="G92" s="119"/>
      <c r="H92" s="119"/>
      <c r="I92" s="119"/>
      <c r="J92" s="128" t="s">
        <v>86</v>
      </c>
      <c r="K92" s="119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2.8" customHeight="1">
      <c r="A94" s="34"/>
      <c r="B94" s="35"/>
      <c r="C94" s="129" t="s">
        <v>87</v>
      </c>
      <c r="D94" s="34"/>
      <c r="E94" s="34"/>
      <c r="F94" s="34"/>
      <c r="G94" s="34"/>
      <c r="H94" s="34"/>
      <c r="I94" s="34"/>
      <c r="J94" s="92">
        <f>J120</f>
        <v>0</v>
      </c>
      <c r="K94" s="3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5" t="s">
        <v>88</v>
      </c>
    </row>
    <row r="95" s="9" customFormat="1" ht="24.96" customHeight="1">
      <c r="A95" s="9"/>
      <c r="B95" s="130"/>
      <c r="C95" s="9"/>
      <c r="D95" s="131" t="s">
        <v>89</v>
      </c>
      <c r="E95" s="132"/>
      <c r="F95" s="132"/>
      <c r="G95" s="132"/>
      <c r="H95" s="132"/>
      <c r="I95" s="132"/>
      <c r="J95" s="133">
        <f>J121</f>
        <v>0</v>
      </c>
      <c r="K95" s="9"/>
      <c r="L95" s="130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4"/>
      <c r="C96" s="10"/>
      <c r="D96" s="135" t="s">
        <v>90</v>
      </c>
      <c r="E96" s="136"/>
      <c r="F96" s="136"/>
      <c r="G96" s="136"/>
      <c r="H96" s="136"/>
      <c r="I96" s="136"/>
      <c r="J96" s="137">
        <f>J122</f>
        <v>0</v>
      </c>
      <c r="K96" s="10"/>
      <c r="L96" s="134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9" customFormat="1" ht="24.96" customHeight="1">
      <c r="A97" s="9"/>
      <c r="B97" s="130"/>
      <c r="C97" s="9"/>
      <c r="D97" s="131" t="s">
        <v>91</v>
      </c>
      <c r="E97" s="132"/>
      <c r="F97" s="132"/>
      <c r="G97" s="132"/>
      <c r="H97" s="132"/>
      <c r="I97" s="132"/>
      <c r="J97" s="133">
        <f>J125</f>
        <v>0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4"/>
      <c r="C98" s="10"/>
      <c r="D98" s="135" t="s">
        <v>92</v>
      </c>
      <c r="E98" s="136"/>
      <c r="F98" s="136"/>
      <c r="G98" s="136"/>
      <c r="H98" s="136"/>
      <c r="I98" s="136"/>
      <c r="J98" s="137">
        <f>J126</f>
        <v>0</v>
      </c>
      <c r="K98" s="10"/>
      <c r="L98" s="13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4"/>
      <c r="C99" s="10"/>
      <c r="D99" s="135" t="s">
        <v>93</v>
      </c>
      <c r="E99" s="136"/>
      <c r="F99" s="136"/>
      <c r="G99" s="136"/>
      <c r="H99" s="136"/>
      <c r="I99" s="136"/>
      <c r="J99" s="137">
        <f>J136</f>
        <v>0</v>
      </c>
      <c r="K99" s="10"/>
      <c r="L99" s="13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0"/>
      <c r="C100" s="9"/>
      <c r="D100" s="131" t="s">
        <v>94</v>
      </c>
      <c r="E100" s="132"/>
      <c r="F100" s="132"/>
      <c r="G100" s="132"/>
      <c r="H100" s="132"/>
      <c r="I100" s="132"/>
      <c r="J100" s="133">
        <f>J138</f>
        <v>0</v>
      </c>
      <c r="K100" s="9"/>
      <c r="L100" s="13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34"/>
      <c r="C101" s="10"/>
      <c r="D101" s="135" t="s">
        <v>95</v>
      </c>
      <c r="E101" s="136"/>
      <c r="F101" s="136"/>
      <c r="G101" s="136"/>
      <c r="H101" s="136"/>
      <c r="I101" s="136"/>
      <c r="J101" s="137">
        <f>J139</f>
        <v>0</v>
      </c>
      <c r="K101" s="10"/>
      <c r="L101" s="13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4"/>
      <c r="C102" s="10"/>
      <c r="D102" s="135" t="s">
        <v>96</v>
      </c>
      <c r="E102" s="136"/>
      <c r="F102" s="136"/>
      <c r="G102" s="136"/>
      <c r="H102" s="136"/>
      <c r="I102" s="136"/>
      <c r="J102" s="137">
        <f>J141</f>
        <v>0</v>
      </c>
      <c r="K102" s="10"/>
      <c r="L102" s="13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97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E7</f>
        <v>Nátěr oken na bývalé budově Čedoku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F10</f>
        <v>Nádraží,bývalá budova Čedoku</v>
      </c>
      <c r="G114" s="34"/>
      <c r="H114" s="34"/>
      <c r="I114" s="28" t="s">
        <v>22</v>
      </c>
      <c r="J114" s="65" t="str">
        <f>IF(J10="","",J10)</f>
        <v>14. 3. 2025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E13</f>
        <v>MmBrna, OSM, Husova 3, Brno</v>
      </c>
      <c r="G116" s="34"/>
      <c r="H116" s="34"/>
      <c r="I116" s="28" t="s">
        <v>30</v>
      </c>
      <c r="J116" s="32" t="str">
        <f>E19</f>
        <v>Radka Volková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4"/>
      <c r="E117" s="34"/>
      <c r="F117" s="23" t="str">
        <f>IF(E16="","",E16)</f>
        <v>Vyplň údaj</v>
      </c>
      <c r="G117" s="34"/>
      <c r="H117" s="34"/>
      <c r="I117" s="28" t="s">
        <v>33</v>
      </c>
      <c r="J117" s="32" t="str">
        <f>E22</f>
        <v>Radka Volková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38"/>
      <c r="B119" s="139"/>
      <c r="C119" s="140" t="s">
        <v>98</v>
      </c>
      <c r="D119" s="141" t="s">
        <v>60</v>
      </c>
      <c r="E119" s="141" t="s">
        <v>56</v>
      </c>
      <c r="F119" s="141" t="s">
        <v>57</v>
      </c>
      <c r="G119" s="141" t="s">
        <v>99</v>
      </c>
      <c r="H119" s="141" t="s">
        <v>100</v>
      </c>
      <c r="I119" s="141" t="s">
        <v>101</v>
      </c>
      <c r="J119" s="141" t="s">
        <v>86</v>
      </c>
      <c r="K119" s="142" t="s">
        <v>102</v>
      </c>
      <c r="L119" s="143"/>
      <c r="M119" s="82" t="s">
        <v>1</v>
      </c>
      <c r="N119" s="83" t="s">
        <v>39</v>
      </c>
      <c r="O119" s="83" t="s">
        <v>103</v>
      </c>
      <c r="P119" s="83" t="s">
        <v>104</v>
      </c>
      <c r="Q119" s="83" t="s">
        <v>105</v>
      </c>
      <c r="R119" s="83" t="s">
        <v>106</v>
      </c>
      <c r="S119" s="83" t="s">
        <v>107</v>
      </c>
      <c r="T119" s="84" t="s">
        <v>108</v>
      </c>
      <c r="U119" s="138"/>
      <c r="V119" s="138"/>
      <c r="W119" s="138"/>
      <c r="X119" s="138"/>
      <c r="Y119" s="138"/>
      <c r="Z119" s="138"/>
      <c r="AA119" s="138"/>
      <c r="AB119" s="138"/>
      <c r="AC119" s="138"/>
      <c r="AD119" s="138"/>
      <c r="AE119" s="138"/>
    </row>
    <row r="120" s="2" customFormat="1" ht="22.8" customHeight="1">
      <c r="A120" s="34"/>
      <c r="B120" s="35"/>
      <c r="C120" s="89" t="s">
        <v>109</v>
      </c>
      <c r="D120" s="34"/>
      <c r="E120" s="34"/>
      <c r="F120" s="34"/>
      <c r="G120" s="34"/>
      <c r="H120" s="34"/>
      <c r="I120" s="34"/>
      <c r="J120" s="144">
        <f>BK120</f>
        <v>0</v>
      </c>
      <c r="K120" s="34"/>
      <c r="L120" s="35"/>
      <c r="M120" s="85"/>
      <c r="N120" s="69"/>
      <c r="O120" s="86"/>
      <c r="P120" s="145">
        <f>P121+P125+P138</f>
        <v>0</v>
      </c>
      <c r="Q120" s="86"/>
      <c r="R120" s="145">
        <f>R121+R125+R138</f>
        <v>0.096767999999999993</v>
      </c>
      <c r="S120" s="86"/>
      <c r="T120" s="146">
        <f>T121+T125+T138</f>
        <v>0.012302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74</v>
      </c>
      <c r="AU120" s="15" t="s">
        <v>88</v>
      </c>
      <c r="BK120" s="147">
        <f>BK121+BK125+BK138</f>
        <v>0</v>
      </c>
    </row>
    <row r="121" s="12" customFormat="1" ht="25.92" customHeight="1">
      <c r="A121" s="12"/>
      <c r="B121" s="148"/>
      <c r="C121" s="12"/>
      <c r="D121" s="149" t="s">
        <v>74</v>
      </c>
      <c r="E121" s="150" t="s">
        <v>110</v>
      </c>
      <c r="F121" s="150" t="s">
        <v>111</v>
      </c>
      <c r="G121" s="12"/>
      <c r="H121" s="12"/>
      <c r="I121" s="151"/>
      <c r="J121" s="152">
        <f>BK121</f>
        <v>0</v>
      </c>
      <c r="K121" s="12"/>
      <c r="L121" s="148"/>
      <c r="M121" s="153"/>
      <c r="N121" s="154"/>
      <c r="O121" s="154"/>
      <c r="P121" s="155">
        <f>P122</f>
        <v>0</v>
      </c>
      <c r="Q121" s="154"/>
      <c r="R121" s="155">
        <f>R122</f>
        <v>0.0030240000000000002</v>
      </c>
      <c r="S121" s="154"/>
      <c r="T121" s="156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49" t="s">
        <v>80</v>
      </c>
      <c r="AT121" s="157" t="s">
        <v>74</v>
      </c>
      <c r="AU121" s="157" t="s">
        <v>75</v>
      </c>
      <c r="AY121" s="149" t="s">
        <v>112</v>
      </c>
      <c r="BK121" s="158">
        <f>BK122</f>
        <v>0</v>
      </c>
    </row>
    <row r="122" s="12" customFormat="1" ht="22.8" customHeight="1">
      <c r="A122" s="12"/>
      <c r="B122" s="148"/>
      <c r="C122" s="12"/>
      <c r="D122" s="149" t="s">
        <v>74</v>
      </c>
      <c r="E122" s="159" t="s">
        <v>113</v>
      </c>
      <c r="F122" s="159" t="s">
        <v>114</v>
      </c>
      <c r="G122" s="12"/>
      <c r="H122" s="12"/>
      <c r="I122" s="151"/>
      <c r="J122" s="160">
        <f>BK122</f>
        <v>0</v>
      </c>
      <c r="K122" s="12"/>
      <c r="L122" s="148"/>
      <c r="M122" s="153"/>
      <c r="N122" s="154"/>
      <c r="O122" s="154"/>
      <c r="P122" s="155">
        <f>SUM(P123:P124)</f>
        <v>0</v>
      </c>
      <c r="Q122" s="154"/>
      <c r="R122" s="155">
        <f>SUM(R123:R124)</f>
        <v>0.0030240000000000002</v>
      </c>
      <c r="S122" s="154"/>
      <c r="T122" s="156">
        <f>SUM(T123:T124)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49" t="s">
        <v>80</v>
      </c>
      <c r="AT122" s="157" t="s">
        <v>74</v>
      </c>
      <c r="AU122" s="157" t="s">
        <v>80</v>
      </c>
      <c r="AY122" s="149" t="s">
        <v>112</v>
      </c>
      <c r="BK122" s="158">
        <f>SUM(BK123:BK124)</f>
        <v>0</v>
      </c>
    </row>
    <row r="123" s="2" customFormat="1" ht="33" customHeight="1">
      <c r="A123" s="34"/>
      <c r="B123" s="161"/>
      <c r="C123" s="162" t="s">
        <v>80</v>
      </c>
      <c r="D123" s="162" t="s">
        <v>115</v>
      </c>
      <c r="E123" s="163" t="s">
        <v>116</v>
      </c>
      <c r="F123" s="164" t="s">
        <v>117</v>
      </c>
      <c r="G123" s="165" t="s">
        <v>118</v>
      </c>
      <c r="H123" s="166">
        <v>96</v>
      </c>
      <c r="I123" s="167"/>
      <c r="J123" s="168">
        <f>ROUND(I123*H123,2)</f>
        <v>0</v>
      </c>
      <c r="K123" s="164" t="s">
        <v>119</v>
      </c>
      <c r="L123" s="35"/>
      <c r="M123" s="169" t="s">
        <v>1</v>
      </c>
      <c r="N123" s="170" t="s">
        <v>40</v>
      </c>
      <c r="O123" s="73"/>
      <c r="P123" s="171">
        <f>O123*H123</f>
        <v>0</v>
      </c>
      <c r="Q123" s="171">
        <v>0</v>
      </c>
      <c r="R123" s="171">
        <f>Q123*H123</f>
        <v>0</v>
      </c>
      <c r="S123" s="171">
        <v>0</v>
      </c>
      <c r="T123" s="17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3" t="s">
        <v>120</v>
      </c>
      <c r="AT123" s="173" t="s">
        <v>115</v>
      </c>
      <c r="AU123" s="173" t="s">
        <v>82</v>
      </c>
      <c r="AY123" s="15" t="s">
        <v>112</v>
      </c>
      <c r="BE123" s="174">
        <f>IF(N123="základní",J123,0)</f>
        <v>0</v>
      </c>
      <c r="BF123" s="174">
        <f>IF(N123="snížená",J123,0)</f>
        <v>0</v>
      </c>
      <c r="BG123" s="174">
        <f>IF(N123="zákl. přenesená",J123,0)</f>
        <v>0</v>
      </c>
      <c r="BH123" s="174">
        <f>IF(N123="sníž. přenesená",J123,0)</f>
        <v>0</v>
      </c>
      <c r="BI123" s="174">
        <f>IF(N123="nulová",J123,0)</f>
        <v>0</v>
      </c>
      <c r="BJ123" s="15" t="s">
        <v>80</v>
      </c>
      <c r="BK123" s="174">
        <f>ROUND(I123*H123,2)</f>
        <v>0</v>
      </c>
      <c r="BL123" s="15" t="s">
        <v>120</v>
      </c>
      <c r="BM123" s="173" t="s">
        <v>121</v>
      </c>
    </row>
    <row r="124" s="2" customFormat="1" ht="21.75" customHeight="1">
      <c r="A124" s="34"/>
      <c r="B124" s="161"/>
      <c r="C124" s="162" t="s">
        <v>82</v>
      </c>
      <c r="D124" s="162" t="s">
        <v>115</v>
      </c>
      <c r="E124" s="163" t="s">
        <v>122</v>
      </c>
      <c r="F124" s="164" t="s">
        <v>123</v>
      </c>
      <c r="G124" s="165" t="s">
        <v>118</v>
      </c>
      <c r="H124" s="166">
        <v>302.39999999999998</v>
      </c>
      <c r="I124" s="167"/>
      <c r="J124" s="168">
        <f>ROUND(I124*H124,2)</f>
        <v>0</v>
      </c>
      <c r="K124" s="164" t="s">
        <v>119</v>
      </c>
      <c r="L124" s="35"/>
      <c r="M124" s="169" t="s">
        <v>1</v>
      </c>
      <c r="N124" s="170" t="s">
        <v>40</v>
      </c>
      <c r="O124" s="73"/>
      <c r="P124" s="171">
        <f>O124*H124</f>
        <v>0</v>
      </c>
      <c r="Q124" s="171">
        <v>1.0000000000000001E-05</v>
      </c>
      <c r="R124" s="171">
        <f>Q124*H124</f>
        <v>0.0030240000000000002</v>
      </c>
      <c r="S124" s="171">
        <v>0</v>
      </c>
      <c r="T124" s="17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3" t="s">
        <v>120</v>
      </c>
      <c r="AT124" s="173" t="s">
        <v>115</v>
      </c>
      <c r="AU124" s="173" t="s">
        <v>82</v>
      </c>
      <c r="AY124" s="15" t="s">
        <v>112</v>
      </c>
      <c r="BE124" s="174">
        <f>IF(N124="základní",J124,0)</f>
        <v>0</v>
      </c>
      <c r="BF124" s="174">
        <f>IF(N124="snížená",J124,0)</f>
        <v>0</v>
      </c>
      <c r="BG124" s="174">
        <f>IF(N124="zákl. přenesená",J124,0)</f>
        <v>0</v>
      </c>
      <c r="BH124" s="174">
        <f>IF(N124="sníž. přenesená",J124,0)</f>
        <v>0</v>
      </c>
      <c r="BI124" s="174">
        <f>IF(N124="nulová",J124,0)</f>
        <v>0</v>
      </c>
      <c r="BJ124" s="15" t="s">
        <v>80</v>
      </c>
      <c r="BK124" s="174">
        <f>ROUND(I124*H124,2)</f>
        <v>0</v>
      </c>
      <c r="BL124" s="15" t="s">
        <v>120</v>
      </c>
      <c r="BM124" s="173" t="s">
        <v>124</v>
      </c>
    </row>
    <row r="125" s="12" customFormat="1" ht="25.92" customHeight="1">
      <c r="A125" s="12"/>
      <c r="B125" s="148"/>
      <c r="C125" s="12"/>
      <c r="D125" s="149" t="s">
        <v>74</v>
      </c>
      <c r="E125" s="150" t="s">
        <v>125</v>
      </c>
      <c r="F125" s="150" t="s">
        <v>126</v>
      </c>
      <c r="G125" s="12"/>
      <c r="H125" s="12"/>
      <c r="I125" s="151"/>
      <c r="J125" s="152">
        <f>BK125</f>
        <v>0</v>
      </c>
      <c r="K125" s="12"/>
      <c r="L125" s="148"/>
      <c r="M125" s="153"/>
      <c r="N125" s="154"/>
      <c r="O125" s="154"/>
      <c r="P125" s="155">
        <f>P126+P136</f>
        <v>0</v>
      </c>
      <c r="Q125" s="154"/>
      <c r="R125" s="155">
        <f>R126+R136</f>
        <v>0.093743999999999994</v>
      </c>
      <c r="S125" s="154"/>
      <c r="T125" s="156">
        <f>T126+T136</f>
        <v>0.012302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49" t="s">
        <v>82</v>
      </c>
      <c r="AT125" s="157" t="s">
        <v>74</v>
      </c>
      <c r="AU125" s="157" t="s">
        <v>75</v>
      </c>
      <c r="AY125" s="149" t="s">
        <v>112</v>
      </c>
      <c r="BK125" s="158">
        <f>BK126+BK136</f>
        <v>0</v>
      </c>
    </row>
    <row r="126" s="12" customFormat="1" ht="22.8" customHeight="1">
      <c r="A126" s="12"/>
      <c r="B126" s="148"/>
      <c r="C126" s="12"/>
      <c r="D126" s="149" t="s">
        <v>74</v>
      </c>
      <c r="E126" s="159" t="s">
        <v>127</v>
      </c>
      <c r="F126" s="159" t="s">
        <v>128</v>
      </c>
      <c r="G126" s="12"/>
      <c r="H126" s="12"/>
      <c r="I126" s="151"/>
      <c r="J126" s="160">
        <f>BK126</f>
        <v>0</v>
      </c>
      <c r="K126" s="12"/>
      <c r="L126" s="148"/>
      <c r="M126" s="153"/>
      <c r="N126" s="154"/>
      <c r="O126" s="154"/>
      <c r="P126" s="155">
        <f>SUM(P127:P135)</f>
        <v>0</v>
      </c>
      <c r="Q126" s="154"/>
      <c r="R126" s="155">
        <f>SUM(R127:R135)</f>
        <v>0.093743999999999994</v>
      </c>
      <c r="S126" s="154"/>
      <c r="T126" s="156">
        <f>SUM(T127:T135)</f>
        <v>0.0032299999999999998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49" t="s">
        <v>82</v>
      </c>
      <c r="AT126" s="157" t="s">
        <v>74</v>
      </c>
      <c r="AU126" s="157" t="s">
        <v>80</v>
      </c>
      <c r="AY126" s="149" t="s">
        <v>112</v>
      </c>
      <c r="BK126" s="158">
        <f>SUM(BK127:BK135)</f>
        <v>0</v>
      </c>
    </row>
    <row r="127" s="2" customFormat="1" ht="24.15" customHeight="1">
      <c r="A127" s="34"/>
      <c r="B127" s="161"/>
      <c r="C127" s="162" t="s">
        <v>129</v>
      </c>
      <c r="D127" s="162" t="s">
        <v>115</v>
      </c>
      <c r="E127" s="163" t="s">
        <v>130</v>
      </c>
      <c r="F127" s="164" t="s">
        <v>131</v>
      </c>
      <c r="G127" s="165" t="s">
        <v>132</v>
      </c>
      <c r="H127" s="166">
        <v>96</v>
      </c>
      <c r="I127" s="167"/>
      <c r="J127" s="168">
        <f>ROUND(I127*H127,2)</f>
        <v>0</v>
      </c>
      <c r="K127" s="164" t="s">
        <v>119</v>
      </c>
      <c r="L127" s="35"/>
      <c r="M127" s="169" t="s">
        <v>1</v>
      </c>
      <c r="N127" s="170" t="s">
        <v>40</v>
      </c>
      <c r="O127" s="73"/>
      <c r="P127" s="171">
        <f>O127*H127</f>
        <v>0</v>
      </c>
      <c r="Q127" s="171">
        <v>0</v>
      </c>
      <c r="R127" s="171">
        <f>Q127*H127</f>
        <v>0</v>
      </c>
      <c r="S127" s="171">
        <v>3.0000000000000001E-05</v>
      </c>
      <c r="T127" s="172">
        <f>S127*H127</f>
        <v>0.0028800000000000002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3" t="s">
        <v>133</v>
      </c>
      <c r="AT127" s="173" t="s">
        <v>115</v>
      </c>
      <c r="AU127" s="173" t="s">
        <v>82</v>
      </c>
      <c r="AY127" s="15" t="s">
        <v>112</v>
      </c>
      <c r="BE127" s="174">
        <f>IF(N127="základní",J127,0)</f>
        <v>0</v>
      </c>
      <c r="BF127" s="174">
        <f>IF(N127="snížená",J127,0)</f>
        <v>0</v>
      </c>
      <c r="BG127" s="174">
        <f>IF(N127="zákl. přenesená",J127,0)</f>
        <v>0</v>
      </c>
      <c r="BH127" s="174">
        <f>IF(N127="sníž. přenesená",J127,0)</f>
        <v>0</v>
      </c>
      <c r="BI127" s="174">
        <f>IF(N127="nulová",J127,0)</f>
        <v>0</v>
      </c>
      <c r="BJ127" s="15" t="s">
        <v>80</v>
      </c>
      <c r="BK127" s="174">
        <f>ROUND(I127*H127,2)</f>
        <v>0</v>
      </c>
      <c r="BL127" s="15" t="s">
        <v>133</v>
      </c>
      <c r="BM127" s="173" t="s">
        <v>134</v>
      </c>
    </row>
    <row r="128" s="2" customFormat="1" ht="24.15" customHeight="1">
      <c r="A128" s="34"/>
      <c r="B128" s="161"/>
      <c r="C128" s="162" t="s">
        <v>120</v>
      </c>
      <c r="D128" s="162" t="s">
        <v>115</v>
      </c>
      <c r="E128" s="163" t="s">
        <v>135</v>
      </c>
      <c r="F128" s="164" t="s">
        <v>136</v>
      </c>
      <c r="G128" s="165" t="s">
        <v>118</v>
      </c>
      <c r="H128" s="166">
        <v>302.39999999999998</v>
      </c>
      <c r="I128" s="167"/>
      <c r="J128" s="168">
        <f>ROUND(I128*H128,2)</f>
        <v>0</v>
      </c>
      <c r="K128" s="164" t="s">
        <v>119</v>
      </c>
      <c r="L128" s="35"/>
      <c r="M128" s="169" t="s">
        <v>1</v>
      </c>
      <c r="N128" s="170" t="s">
        <v>40</v>
      </c>
      <c r="O128" s="73"/>
      <c r="P128" s="171">
        <f>O128*H128</f>
        <v>0</v>
      </c>
      <c r="Q128" s="171">
        <v>8.0000000000000007E-05</v>
      </c>
      <c r="R128" s="171">
        <f>Q128*H128</f>
        <v>0.024192000000000002</v>
      </c>
      <c r="S128" s="171">
        <v>0</v>
      </c>
      <c r="T128" s="17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3" t="s">
        <v>133</v>
      </c>
      <c r="AT128" s="173" t="s">
        <v>115</v>
      </c>
      <c r="AU128" s="173" t="s">
        <v>82</v>
      </c>
      <c r="AY128" s="15" t="s">
        <v>112</v>
      </c>
      <c r="BE128" s="174">
        <f>IF(N128="základní",J128,0)</f>
        <v>0</v>
      </c>
      <c r="BF128" s="174">
        <f>IF(N128="snížená",J128,0)</f>
        <v>0</v>
      </c>
      <c r="BG128" s="174">
        <f>IF(N128="zákl. přenesená",J128,0)</f>
        <v>0</v>
      </c>
      <c r="BH128" s="174">
        <f>IF(N128="sníž. přenesená",J128,0)</f>
        <v>0</v>
      </c>
      <c r="BI128" s="174">
        <f>IF(N128="nulová",J128,0)</f>
        <v>0</v>
      </c>
      <c r="BJ128" s="15" t="s">
        <v>80</v>
      </c>
      <c r="BK128" s="174">
        <f>ROUND(I128*H128,2)</f>
        <v>0</v>
      </c>
      <c r="BL128" s="15" t="s">
        <v>133</v>
      </c>
      <c r="BM128" s="173" t="s">
        <v>137</v>
      </c>
    </row>
    <row r="129" s="2" customFormat="1" ht="16.5" customHeight="1">
      <c r="A129" s="34"/>
      <c r="B129" s="161"/>
      <c r="C129" s="162" t="s">
        <v>138</v>
      </c>
      <c r="D129" s="162" t="s">
        <v>115</v>
      </c>
      <c r="E129" s="163" t="s">
        <v>139</v>
      </c>
      <c r="F129" s="164" t="s">
        <v>140</v>
      </c>
      <c r="G129" s="165" t="s">
        <v>118</v>
      </c>
      <c r="H129" s="166">
        <v>302.39999999999998</v>
      </c>
      <c r="I129" s="167"/>
      <c r="J129" s="168">
        <f>ROUND(I129*H129,2)</f>
        <v>0</v>
      </c>
      <c r="K129" s="164" t="s">
        <v>119</v>
      </c>
      <c r="L129" s="35"/>
      <c r="M129" s="169" t="s">
        <v>1</v>
      </c>
      <c r="N129" s="170" t="s">
        <v>40</v>
      </c>
      <c r="O129" s="73"/>
      <c r="P129" s="171">
        <f>O129*H129</f>
        <v>0</v>
      </c>
      <c r="Q129" s="171">
        <v>0</v>
      </c>
      <c r="R129" s="171">
        <f>Q129*H129</f>
        <v>0</v>
      </c>
      <c r="S129" s="171">
        <v>0</v>
      </c>
      <c r="T129" s="17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3" t="s">
        <v>133</v>
      </c>
      <c r="AT129" s="173" t="s">
        <v>115</v>
      </c>
      <c r="AU129" s="173" t="s">
        <v>82</v>
      </c>
      <c r="AY129" s="15" t="s">
        <v>112</v>
      </c>
      <c r="BE129" s="174">
        <f>IF(N129="základní",J129,0)</f>
        <v>0</v>
      </c>
      <c r="BF129" s="174">
        <f>IF(N129="snížená",J129,0)</f>
        <v>0</v>
      </c>
      <c r="BG129" s="174">
        <f>IF(N129="zákl. přenesená",J129,0)</f>
        <v>0</v>
      </c>
      <c r="BH129" s="174">
        <f>IF(N129="sníž. přenesená",J129,0)</f>
        <v>0</v>
      </c>
      <c r="BI129" s="174">
        <f>IF(N129="nulová",J129,0)</f>
        <v>0</v>
      </c>
      <c r="BJ129" s="15" t="s">
        <v>80</v>
      </c>
      <c r="BK129" s="174">
        <f>ROUND(I129*H129,2)</f>
        <v>0</v>
      </c>
      <c r="BL129" s="15" t="s">
        <v>133</v>
      </c>
      <c r="BM129" s="173" t="s">
        <v>141</v>
      </c>
    </row>
    <row r="130" s="2" customFormat="1" ht="24.15" customHeight="1">
      <c r="A130" s="34"/>
      <c r="B130" s="161"/>
      <c r="C130" s="162" t="s">
        <v>142</v>
      </c>
      <c r="D130" s="162" t="s">
        <v>115</v>
      </c>
      <c r="E130" s="163" t="s">
        <v>143</v>
      </c>
      <c r="F130" s="164" t="s">
        <v>144</v>
      </c>
      <c r="G130" s="165" t="s">
        <v>118</v>
      </c>
      <c r="H130" s="166">
        <v>302.39999999999998</v>
      </c>
      <c r="I130" s="167"/>
      <c r="J130" s="168">
        <f>ROUND(I130*H130,2)</f>
        <v>0</v>
      </c>
      <c r="K130" s="164" t="s">
        <v>119</v>
      </c>
      <c r="L130" s="35"/>
      <c r="M130" s="169" t="s">
        <v>1</v>
      </c>
      <c r="N130" s="170" t="s">
        <v>40</v>
      </c>
      <c r="O130" s="73"/>
      <c r="P130" s="171">
        <f>O130*H130</f>
        <v>0</v>
      </c>
      <c r="Q130" s="171">
        <v>6.0000000000000002E-05</v>
      </c>
      <c r="R130" s="171">
        <f>Q130*H130</f>
        <v>0.018144</v>
      </c>
      <c r="S130" s="171">
        <v>0</v>
      </c>
      <c r="T130" s="17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3" t="s">
        <v>133</v>
      </c>
      <c r="AT130" s="173" t="s">
        <v>115</v>
      </c>
      <c r="AU130" s="173" t="s">
        <v>82</v>
      </c>
      <c r="AY130" s="15" t="s">
        <v>112</v>
      </c>
      <c r="BE130" s="174">
        <f>IF(N130="základní",J130,0)</f>
        <v>0</v>
      </c>
      <c r="BF130" s="174">
        <f>IF(N130="snížená",J130,0)</f>
        <v>0</v>
      </c>
      <c r="BG130" s="174">
        <f>IF(N130="zákl. přenesená",J130,0)</f>
        <v>0</v>
      </c>
      <c r="BH130" s="174">
        <f>IF(N130="sníž. přenesená",J130,0)</f>
        <v>0</v>
      </c>
      <c r="BI130" s="174">
        <f>IF(N130="nulová",J130,0)</f>
        <v>0</v>
      </c>
      <c r="BJ130" s="15" t="s">
        <v>80</v>
      </c>
      <c r="BK130" s="174">
        <f>ROUND(I130*H130,2)</f>
        <v>0</v>
      </c>
      <c r="BL130" s="15" t="s">
        <v>133</v>
      </c>
      <c r="BM130" s="173" t="s">
        <v>145</v>
      </c>
    </row>
    <row r="131" s="2" customFormat="1" ht="24.15" customHeight="1">
      <c r="A131" s="34"/>
      <c r="B131" s="161"/>
      <c r="C131" s="162" t="s">
        <v>146</v>
      </c>
      <c r="D131" s="162" t="s">
        <v>115</v>
      </c>
      <c r="E131" s="163" t="s">
        <v>147</v>
      </c>
      <c r="F131" s="164" t="s">
        <v>148</v>
      </c>
      <c r="G131" s="165" t="s">
        <v>118</v>
      </c>
      <c r="H131" s="166">
        <v>302.39999999999998</v>
      </c>
      <c r="I131" s="167"/>
      <c r="J131" s="168">
        <f>ROUND(I131*H131,2)</f>
        <v>0</v>
      </c>
      <c r="K131" s="164" t="s">
        <v>119</v>
      </c>
      <c r="L131" s="35"/>
      <c r="M131" s="169" t="s">
        <v>1</v>
      </c>
      <c r="N131" s="170" t="s">
        <v>40</v>
      </c>
      <c r="O131" s="73"/>
      <c r="P131" s="171">
        <f>O131*H131</f>
        <v>0</v>
      </c>
      <c r="Q131" s="171">
        <v>3.0000000000000001E-05</v>
      </c>
      <c r="R131" s="171">
        <f>Q131*H131</f>
        <v>0.0090720000000000002</v>
      </c>
      <c r="S131" s="171">
        <v>0</v>
      </c>
      <c r="T131" s="17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3" t="s">
        <v>133</v>
      </c>
      <c r="AT131" s="173" t="s">
        <v>115</v>
      </c>
      <c r="AU131" s="173" t="s">
        <v>82</v>
      </c>
      <c r="AY131" s="15" t="s">
        <v>112</v>
      </c>
      <c r="BE131" s="174">
        <f>IF(N131="základní",J131,0)</f>
        <v>0</v>
      </c>
      <c r="BF131" s="174">
        <f>IF(N131="snížená",J131,0)</f>
        <v>0</v>
      </c>
      <c r="BG131" s="174">
        <f>IF(N131="zákl. přenesená",J131,0)</f>
        <v>0</v>
      </c>
      <c r="BH131" s="174">
        <f>IF(N131="sníž. přenesená",J131,0)</f>
        <v>0</v>
      </c>
      <c r="BI131" s="174">
        <f>IF(N131="nulová",J131,0)</f>
        <v>0</v>
      </c>
      <c r="BJ131" s="15" t="s">
        <v>80</v>
      </c>
      <c r="BK131" s="174">
        <f>ROUND(I131*H131,2)</f>
        <v>0</v>
      </c>
      <c r="BL131" s="15" t="s">
        <v>133</v>
      </c>
      <c r="BM131" s="173" t="s">
        <v>149</v>
      </c>
    </row>
    <row r="132" s="2" customFormat="1" ht="37.8" customHeight="1">
      <c r="A132" s="34"/>
      <c r="B132" s="161"/>
      <c r="C132" s="162" t="s">
        <v>150</v>
      </c>
      <c r="D132" s="162" t="s">
        <v>115</v>
      </c>
      <c r="E132" s="163" t="s">
        <v>151</v>
      </c>
      <c r="F132" s="164" t="s">
        <v>152</v>
      </c>
      <c r="G132" s="165" t="s">
        <v>118</v>
      </c>
      <c r="H132" s="166">
        <v>302.39999999999998</v>
      </c>
      <c r="I132" s="167"/>
      <c r="J132" s="168">
        <f>ROUND(I132*H132,2)</f>
        <v>0</v>
      </c>
      <c r="K132" s="164" t="s">
        <v>119</v>
      </c>
      <c r="L132" s="35"/>
      <c r="M132" s="169" t="s">
        <v>1</v>
      </c>
      <c r="N132" s="170" t="s">
        <v>40</v>
      </c>
      <c r="O132" s="73"/>
      <c r="P132" s="171">
        <f>O132*H132</f>
        <v>0</v>
      </c>
      <c r="Q132" s="171">
        <v>0.00013999999999999999</v>
      </c>
      <c r="R132" s="171">
        <f>Q132*H132</f>
        <v>0.042335999999999992</v>
      </c>
      <c r="S132" s="171">
        <v>0</v>
      </c>
      <c r="T132" s="17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3" t="s">
        <v>133</v>
      </c>
      <c r="AT132" s="173" t="s">
        <v>115</v>
      </c>
      <c r="AU132" s="173" t="s">
        <v>82</v>
      </c>
      <c r="AY132" s="15" t="s">
        <v>112</v>
      </c>
      <c r="BE132" s="174">
        <f>IF(N132="základní",J132,0)</f>
        <v>0</v>
      </c>
      <c r="BF132" s="174">
        <f>IF(N132="snížená",J132,0)</f>
        <v>0</v>
      </c>
      <c r="BG132" s="174">
        <f>IF(N132="zákl. přenesená",J132,0)</f>
        <v>0</v>
      </c>
      <c r="BH132" s="174">
        <f>IF(N132="sníž. přenesená",J132,0)</f>
        <v>0</v>
      </c>
      <c r="BI132" s="174">
        <f>IF(N132="nulová",J132,0)</f>
        <v>0</v>
      </c>
      <c r="BJ132" s="15" t="s">
        <v>80</v>
      </c>
      <c r="BK132" s="174">
        <f>ROUND(I132*H132,2)</f>
        <v>0</v>
      </c>
      <c r="BL132" s="15" t="s">
        <v>133</v>
      </c>
      <c r="BM132" s="173" t="s">
        <v>153</v>
      </c>
    </row>
    <row r="133" s="2" customFormat="1" ht="24.15" customHeight="1">
      <c r="A133" s="34"/>
      <c r="B133" s="161"/>
      <c r="C133" s="162" t="s">
        <v>113</v>
      </c>
      <c r="D133" s="162" t="s">
        <v>115</v>
      </c>
      <c r="E133" s="163" t="s">
        <v>154</v>
      </c>
      <c r="F133" s="164" t="s">
        <v>155</v>
      </c>
      <c r="G133" s="165" t="s">
        <v>156</v>
      </c>
      <c r="H133" s="166">
        <v>1</v>
      </c>
      <c r="I133" s="167"/>
      <c r="J133" s="168">
        <f>ROUND(I133*H133,2)</f>
        <v>0</v>
      </c>
      <c r="K133" s="164" t="s">
        <v>1</v>
      </c>
      <c r="L133" s="35"/>
      <c r="M133" s="169" t="s">
        <v>1</v>
      </c>
      <c r="N133" s="170" t="s">
        <v>40</v>
      </c>
      <c r="O133" s="73"/>
      <c r="P133" s="171">
        <f>O133*H133</f>
        <v>0</v>
      </c>
      <c r="Q133" s="171">
        <v>0</v>
      </c>
      <c r="R133" s="171">
        <f>Q133*H133</f>
        <v>0</v>
      </c>
      <c r="S133" s="171">
        <v>3.4999999999999997E-05</v>
      </c>
      <c r="T133" s="172">
        <f>S133*H133</f>
        <v>3.4999999999999997E-05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3" t="s">
        <v>133</v>
      </c>
      <c r="AT133" s="173" t="s">
        <v>115</v>
      </c>
      <c r="AU133" s="173" t="s">
        <v>82</v>
      </c>
      <c r="AY133" s="15" t="s">
        <v>112</v>
      </c>
      <c r="BE133" s="174">
        <f>IF(N133="základní",J133,0)</f>
        <v>0</v>
      </c>
      <c r="BF133" s="174">
        <f>IF(N133="snížená",J133,0)</f>
        <v>0</v>
      </c>
      <c r="BG133" s="174">
        <f>IF(N133="zákl. přenesená",J133,0)</f>
        <v>0</v>
      </c>
      <c r="BH133" s="174">
        <f>IF(N133="sníž. přenesená",J133,0)</f>
        <v>0</v>
      </c>
      <c r="BI133" s="174">
        <f>IF(N133="nulová",J133,0)</f>
        <v>0</v>
      </c>
      <c r="BJ133" s="15" t="s">
        <v>80</v>
      </c>
      <c r="BK133" s="174">
        <f>ROUND(I133*H133,2)</f>
        <v>0</v>
      </c>
      <c r="BL133" s="15" t="s">
        <v>133</v>
      </c>
      <c r="BM133" s="173" t="s">
        <v>157</v>
      </c>
    </row>
    <row r="134" s="2" customFormat="1" ht="16.5" customHeight="1">
      <c r="A134" s="34"/>
      <c r="B134" s="161"/>
      <c r="C134" s="162" t="s">
        <v>158</v>
      </c>
      <c r="D134" s="162" t="s">
        <v>115</v>
      </c>
      <c r="E134" s="163" t="s">
        <v>159</v>
      </c>
      <c r="F134" s="164" t="s">
        <v>160</v>
      </c>
      <c r="G134" s="165" t="s">
        <v>156</v>
      </c>
      <c r="H134" s="166">
        <v>1</v>
      </c>
      <c r="I134" s="167"/>
      <c r="J134" s="168">
        <f>ROUND(I134*H134,2)</f>
        <v>0</v>
      </c>
      <c r="K134" s="164" t="s">
        <v>1</v>
      </c>
      <c r="L134" s="35"/>
      <c r="M134" s="169" t="s">
        <v>1</v>
      </c>
      <c r="N134" s="170" t="s">
        <v>40</v>
      </c>
      <c r="O134" s="73"/>
      <c r="P134" s="171">
        <f>O134*H134</f>
        <v>0</v>
      </c>
      <c r="Q134" s="171">
        <v>0</v>
      </c>
      <c r="R134" s="171">
        <f>Q134*H134</f>
        <v>0</v>
      </c>
      <c r="S134" s="171">
        <v>3.4999999999999997E-05</v>
      </c>
      <c r="T134" s="172">
        <f>S134*H134</f>
        <v>3.4999999999999997E-05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3" t="s">
        <v>133</v>
      </c>
      <c r="AT134" s="173" t="s">
        <v>115</v>
      </c>
      <c r="AU134" s="173" t="s">
        <v>82</v>
      </c>
      <c r="AY134" s="15" t="s">
        <v>112</v>
      </c>
      <c r="BE134" s="174">
        <f>IF(N134="základní",J134,0)</f>
        <v>0</v>
      </c>
      <c r="BF134" s="174">
        <f>IF(N134="snížená",J134,0)</f>
        <v>0</v>
      </c>
      <c r="BG134" s="174">
        <f>IF(N134="zákl. přenesená",J134,0)</f>
        <v>0</v>
      </c>
      <c r="BH134" s="174">
        <f>IF(N134="sníž. přenesená",J134,0)</f>
        <v>0</v>
      </c>
      <c r="BI134" s="174">
        <f>IF(N134="nulová",J134,0)</f>
        <v>0</v>
      </c>
      <c r="BJ134" s="15" t="s">
        <v>80</v>
      </c>
      <c r="BK134" s="174">
        <f>ROUND(I134*H134,2)</f>
        <v>0</v>
      </c>
      <c r="BL134" s="15" t="s">
        <v>133</v>
      </c>
      <c r="BM134" s="173" t="s">
        <v>161</v>
      </c>
    </row>
    <row r="135" s="2" customFormat="1" ht="21.75" customHeight="1">
      <c r="A135" s="34"/>
      <c r="B135" s="161"/>
      <c r="C135" s="162" t="s">
        <v>162</v>
      </c>
      <c r="D135" s="162" t="s">
        <v>115</v>
      </c>
      <c r="E135" s="163" t="s">
        <v>163</v>
      </c>
      <c r="F135" s="164" t="s">
        <v>164</v>
      </c>
      <c r="G135" s="165" t="s">
        <v>165</v>
      </c>
      <c r="H135" s="166">
        <v>8</v>
      </c>
      <c r="I135" s="167"/>
      <c r="J135" s="168">
        <f>ROUND(I135*H135,2)</f>
        <v>0</v>
      </c>
      <c r="K135" s="164" t="s">
        <v>1</v>
      </c>
      <c r="L135" s="35"/>
      <c r="M135" s="169" t="s">
        <v>1</v>
      </c>
      <c r="N135" s="170" t="s">
        <v>40</v>
      </c>
      <c r="O135" s="73"/>
      <c r="P135" s="171">
        <f>O135*H135</f>
        <v>0</v>
      </c>
      <c r="Q135" s="171">
        <v>0</v>
      </c>
      <c r="R135" s="171">
        <f>Q135*H135</f>
        <v>0</v>
      </c>
      <c r="S135" s="171">
        <v>3.4999999999999997E-05</v>
      </c>
      <c r="T135" s="172">
        <f>S135*H135</f>
        <v>0.00027999999999999998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3" t="s">
        <v>133</v>
      </c>
      <c r="AT135" s="173" t="s">
        <v>115</v>
      </c>
      <c r="AU135" s="173" t="s">
        <v>82</v>
      </c>
      <c r="AY135" s="15" t="s">
        <v>112</v>
      </c>
      <c r="BE135" s="174">
        <f>IF(N135="základní",J135,0)</f>
        <v>0</v>
      </c>
      <c r="BF135" s="174">
        <f>IF(N135="snížená",J135,0)</f>
        <v>0</v>
      </c>
      <c r="BG135" s="174">
        <f>IF(N135="zákl. přenesená",J135,0)</f>
        <v>0</v>
      </c>
      <c r="BH135" s="174">
        <f>IF(N135="sníž. přenesená",J135,0)</f>
        <v>0</v>
      </c>
      <c r="BI135" s="174">
        <f>IF(N135="nulová",J135,0)</f>
        <v>0</v>
      </c>
      <c r="BJ135" s="15" t="s">
        <v>80</v>
      </c>
      <c r="BK135" s="174">
        <f>ROUND(I135*H135,2)</f>
        <v>0</v>
      </c>
      <c r="BL135" s="15" t="s">
        <v>133</v>
      </c>
      <c r="BM135" s="173" t="s">
        <v>166</v>
      </c>
    </row>
    <row r="136" s="12" customFormat="1" ht="22.8" customHeight="1">
      <c r="A136" s="12"/>
      <c r="B136" s="148"/>
      <c r="C136" s="12"/>
      <c r="D136" s="149" t="s">
        <v>74</v>
      </c>
      <c r="E136" s="159" t="s">
        <v>167</v>
      </c>
      <c r="F136" s="159" t="s">
        <v>168</v>
      </c>
      <c r="G136" s="12"/>
      <c r="H136" s="12"/>
      <c r="I136" s="151"/>
      <c r="J136" s="160">
        <f>BK136</f>
        <v>0</v>
      </c>
      <c r="K136" s="12"/>
      <c r="L136" s="148"/>
      <c r="M136" s="153"/>
      <c r="N136" s="154"/>
      <c r="O136" s="154"/>
      <c r="P136" s="155">
        <f>P137</f>
        <v>0</v>
      </c>
      <c r="Q136" s="154"/>
      <c r="R136" s="155">
        <f>R137</f>
        <v>0</v>
      </c>
      <c r="S136" s="154"/>
      <c r="T136" s="156">
        <f>T137</f>
        <v>0.0090720000000000002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49" t="s">
        <v>82</v>
      </c>
      <c r="AT136" s="157" t="s">
        <v>74</v>
      </c>
      <c r="AU136" s="157" t="s">
        <v>80</v>
      </c>
      <c r="AY136" s="149" t="s">
        <v>112</v>
      </c>
      <c r="BK136" s="158">
        <f>BK137</f>
        <v>0</v>
      </c>
    </row>
    <row r="137" s="2" customFormat="1" ht="16.5" customHeight="1">
      <c r="A137" s="34"/>
      <c r="B137" s="161"/>
      <c r="C137" s="162" t="s">
        <v>8</v>
      </c>
      <c r="D137" s="162" t="s">
        <v>115</v>
      </c>
      <c r="E137" s="163" t="s">
        <v>169</v>
      </c>
      <c r="F137" s="164" t="s">
        <v>170</v>
      </c>
      <c r="G137" s="165" t="s">
        <v>118</v>
      </c>
      <c r="H137" s="166">
        <v>302.39999999999998</v>
      </c>
      <c r="I137" s="167"/>
      <c r="J137" s="168">
        <f>ROUND(I137*H137,2)</f>
        <v>0</v>
      </c>
      <c r="K137" s="164" t="s">
        <v>119</v>
      </c>
      <c r="L137" s="35"/>
      <c r="M137" s="169" t="s">
        <v>1</v>
      </c>
      <c r="N137" s="170" t="s">
        <v>40</v>
      </c>
      <c r="O137" s="73"/>
      <c r="P137" s="171">
        <f>O137*H137</f>
        <v>0</v>
      </c>
      <c r="Q137" s="171">
        <v>0</v>
      </c>
      <c r="R137" s="171">
        <f>Q137*H137</f>
        <v>0</v>
      </c>
      <c r="S137" s="171">
        <v>3.0000000000000001E-05</v>
      </c>
      <c r="T137" s="172">
        <f>S137*H137</f>
        <v>0.0090720000000000002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3" t="s">
        <v>133</v>
      </c>
      <c r="AT137" s="173" t="s">
        <v>115</v>
      </c>
      <c r="AU137" s="173" t="s">
        <v>82</v>
      </c>
      <c r="AY137" s="15" t="s">
        <v>112</v>
      </c>
      <c r="BE137" s="174">
        <f>IF(N137="základní",J137,0)</f>
        <v>0</v>
      </c>
      <c r="BF137" s="174">
        <f>IF(N137="snížená",J137,0)</f>
        <v>0</v>
      </c>
      <c r="BG137" s="174">
        <f>IF(N137="zákl. přenesená",J137,0)</f>
        <v>0</v>
      </c>
      <c r="BH137" s="174">
        <f>IF(N137="sníž. přenesená",J137,0)</f>
        <v>0</v>
      </c>
      <c r="BI137" s="174">
        <f>IF(N137="nulová",J137,0)</f>
        <v>0</v>
      </c>
      <c r="BJ137" s="15" t="s">
        <v>80</v>
      </c>
      <c r="BK137" s="174">
        <f>ROUND(I137*H137,2)</f>
        <v>0</v>
      </c>
      <c r="BL137" s="15" t="s">
        <v>133</v>
      </c>
      <c r="BM137" s="173" t="s">
        <v>171</v>
      </c>
    </row>
    <row r="138" s="12" customFormat="1" ht="25.92" customHeight="1">
      <c r="A138" s="12"/>
      <c r="B138" s="148"/>
      <c r="C138" s="12"/>
      <c r="D138" s="149" t="s">
        <v>74</v>
      </c>
      <c r="E138" s="150" t="s">
        <v>172</v>
      </c>
      <c r="F138" s="150" t="s">
        <v>173</v>
      </c>
      <c r="G138" s="12"/>
      <c r="H138" s="12"/>
      <c r="I138" s="151"/>
      <c r="J138" s="152">
        <f>BK138</f>
        <v>0</v>
      </c>
      <c r="K138" s="12"/>
      <c r="L138" s="148"/>
      <c r="M138" s="153"/>
      <c r="N138" s="154"/>
      <c r="O138" s="154"/>
      <c r="P138" s="155">
        <f>P139+P141</f>
        <v>0</v>
      </c>
      <c r="Q138" s="154"/>
      <c r="R138" s="155">
        <f>R139+R141</f>
        <v>0</v>
      </c>
      <c r="S138" s="154"/>
      <c r="T138" s="156">
        <f>T139+T141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49" t="s">
        <v>138</v>
      </c>
      <c r="AT138" s="157" t="s">
        <v>74</v>
      </c>
      <c r="AU138" s="157" t="s">
        <v>75</v>
      </c>
      <c r="AY138" s="149" t="s">
        <v>112</v>
      </c>
      <c r="BK138" s="158">
        <f>BK139+BK141</f>
        <v>0</v>
      </c>
    </row>
    <row r="139" s="12" customFormat="1" ht="22.8" customHeight="1">
      <c r="A139" s="12"/>
      <c r="B139" s="148"/>
      <c r="C139" s="12"/>
      <c r="D139" s="149" t="s">
        <v>74</v>
      </c>
      <c r="E139" s="159" t="s">
        <v>174</v>
      </c>
      <c r="F139" s="159" t="s">
        <v>175</v>
      </c>
      <c r="G139" s="12"/>
      <c r="H139" s="12"/>
      <c r="I139" s="151"/>
      <c r="J139" s="160">
        <f>BK139</f>
        <v>0</v>
      </c>
      <c r="K139" s="12"/>
      <c r="L139" s="148"/>
      <c r="M139" s="153"/>
      <c r="N139" s="154"/>
      <c r="O139" s="154"/>
      <c r="P139" s="155">
        <f>P140</f>
        <v>0</v>
      </c>
      <c r="Q139" s="154"/>
      <c r="R139" s="155">
        <f>R140</f>
        <v>0</v>
      </c>
      <c r="S139" s="154"/>
      <c r="T139" s="156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49" t="s">
        <v>138</v>
      </c>
      <c r="AT139" s="157" t="s">
        <v>74</v>
      </c>
      <c r="AU139" s="157" t="s">
        <v>80</v>
      </c>
      <c r="AY139" s="149" t="s">
        <v>112</v>
      </c>
      <c r="BK139" s="158">
        <f>BK140</f>
        <v>0</v>
      </c>
    </row>
    <row r="140" s="2" customFormat="1" ht="16.5" customHeight="1">
      <c r="A140" s="34"/>
      <c r="B140" s="161"/>
      <c r="C140" s="162" t="s">
        <v>176</v>
      </c>
      <c r="D140" s="162" t="s">
        <v>115</v>
      </c>
      <c r="E140" s="163" t="s">
        <v>177</v>
      </c>
      <c r="F140" s="164" t="s">
        <v>178</v>
      </c>
      <c r="G140" s="165" t="s">
        <v>156</v>
      </c>
      <c r="H140" s="166">
        <v>1</v>
      </c>
      <c r="I140" s="167"/>
      <c r="J140" s="168">
        <f>ROUND(I140*H140,2)</f>
        <v>0</v>
      </c>
      <c r="K140" s="164" t="s">
        <v>119</v>
      </c>
      <c r="L140" s="35"/>
      <c r="M140" s="169" t="s">
        <v>1</v>
      </c>
      <c r="N140" s="170" t="s">
        <v>40</v>
      </c>
      <c r="O140" s="73"/>
      <c r="P140" s="171">
        <f>O140*H140</f>
        <v>0</v>
      </c>
      <c r="Q140" s="171">
        <v>0</v>
      </c>
      <c r="R140" s="171">
        <f>Q140*H140</f>
        <v>0</v>
      </c>
      <c r="S140" s="171">
        <v>0</v>
      </c>
      <c r="T140" s="17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3" t="s">
        <v>179</v>
      </c>
      <c r="AT140" s="173" t="s">
        <v>115</v>
      </c>
      <c r="AU140" s="173" t="s">
        <v>82</v>
      </c>
      <c r="AY140" s="15" t="s">
        <v>112</v>
      </c>
      <c r="BE140" s="174">
        <f>IF(N140="základní",J140,0)</f>
        <v>0</v>
      </c>
      <c r="BF140" s="174">
        <f>IF(N140="snížená",J140,0)</f>
        <v>0</v>
      </c>
      <c r="BG140" s="174">
        <f>IF(N140="zákl. přenesená",J140,0)</f>
        <v>0</v>
      </c>
      <c r="BH140" s="174">
        <f>IF(N140="sníž. přenesená",J140,0)</f>
        <v>0</v>
      </c>
      <c r="BI140" s="174">
        <f>IF(N140="nulová",J140,0)</f>
        <v>0</v>
      </c>
      <c r="BJ140" s="15" t="s">
        <v>80</v>
      </c>
      <c r="BK140" s="174">
        <f>ROUND(I140*H140,2)</f>
        <v>0</v>
      </c>
      <c r="BL140" s="15" t="s">
        <v>179</v>
      </c>
      <c r="BM140" s="173" t="s">
        <v>180</v>
      </c>
    </row>
    <row r="141" s="12" customFormat="1" ht="22.8" customHeight="1">
      <c r="A141" s="12"/>
      <c r="B141" s="148"/>
      <c r="C141" s="12"/>
      <c r="D141" s="149" t="s">
        <v>74</v>
      </c>
      <c r="E141" s="159" t="s">
        <v>181</v>
      </c>
      <c r="F141" s="159" t="s">
        <v>182</v>
      </c>
      <c r="G141" s="12"/>
      <c r="H141" s="12"/>
      <c r="I141" s="151"/>
      <c r="J141" s="160">
        <f>BK141</f>
        <v>0</v>
      </c>
      <c r="K141" s="12"/>
      <c r="L141" s="148"/>
      <c r="M141" s="153"/>
      <c r="N141" s="154"/>
      <c r="O141" s="154"/>
      <c r="P141" s="155">
        <f>P142</f>
        <v>0</v>
      </c>
      <c r="Q141" s="154"/>
      <c r="R141" s="155">
        <f>R142</f>
        <v>0</v>
      </c>
      <c r="S141" s="154"/>
      <c r="T141" s="156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49" t="s">
        <v>138</v>
      </c>
      <c r="AT141" s="157" t="s">
        <v>74</v>
      </c>
      <c r="AU141" s="157" t="s">
        <v>80</v>
      </c>
      <c r="AY141" s="149" t="s">
        <v>112</v>
      </c>
      <c r="BK141" s="158">
        <f>BK142</f>
        <v>0</v>
      </c>
    </row>
    <row r="142" s="2" customFormat="1" ht="16.5" customHeight="1">
      <c r="A142" s="34"/>
      <c r="B142" s="161"/>
      <c r="C142" s="162" t="s">
        <v>183</v>
      </c>
      <c r="D142" s="162" t="s">
        <v>115</v>
      </c>
      <c r="E142" s="163" t="s">
        <v>184</v>
      </c>
      <c r="F142" s="164" t="s">
        <v>185</v>
      </c>
      <c r="G142" s="165" t="s">
        <v>156</v>
      </c>
      <c r="H142" s="166">
        <v>1</v>
      </c>
      <c r="I142" s="167"/>
      <c r="J142" s="168">
        <f>ROUND(I142*H142,2)</f>
        <v>0</v>
      </c>
      <c r="K142" s="164" t="s">
        <v>119</v>
      </c>
      <c r="L142" s="35"/>
      <c r="M142" s="175" t="s">
        <v>1</v>
      </c>
      <c r="N142" s="176" t="s">
        <v>40</v>
      </c>
      <c r="O142" s="177"/>
      <c r="P142" s="178">
        <f>O142*H142</f>
        <v>0</v>
      </c>
      <c r="Q142" s="178">
        <v>0</v>
      </c>
      <c r="R142" s="178">
        <f>Q142*H142</f>
        <v>0</v>
      </c>
      <c r="S142" s="178">
        <v>0</v>
      </c>
      <c r="T142" s="179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3" t="s">
        <v>179</v>
      </c>
      <c r="AT142" s="173" t="s">
        <v>115</v>
      </c>
      <c r="AU142" s="173" t="s">
        <v>82</v>
      </c>
      <c r="AY142" s="15" t="s">
        <v>112</v>
      </c>
      <c r="BE142" s="174">
        <f>IF(N142="základní",J142,0)</f>
        <v>0</v>
      </c>
      <c r="BF142" s="174">
        <f>IF(N142="snížená",J142,0)</f>
        <v>0</v>
      </c>
      <c r="BG142" s="174">
        <f>IF(N142="zákl. přenesená",J142,0)</f>
        <v>0</v>
      </c>
      <c r="BH142" s="174">
        <f>IF(N142="sníž. přenesená",J142,0)</f>
        <v>0</v>
      </c>
      <c r="BI142" s="174">
        <f>IF(N142="nulová",J142,0)</f>
        <v>0</v>
      </c>
      <c r="BJ142" s="15" t="s">
        <v>80</v>
      </c>
      <c r="BK142" s="174">
        <f>ROUND(I142*H142,2)</f>
        <v>0</v>
      </c>
      <c r="BL142" s="15" t="s">
        <v>179</v>
      </c>
      <c r="BM142" s="173" t="s">
        <v>186</v>
      </c>
    </row>
    <row r="143" s="2" customFormat="1" ht="6.96" customHeight="1">
      <c r="A143" s="34"/>
      <c r="B143" s="56"/>
      <c r="C143" s="57"/>
      <c r="D143" s="57"/>
      <c r="E143" s="57"/>
      <c r="F143" s="57"/>
      <c r="G143" s="57"/>
      <c r="H143" s="57"/>
      <c r="I143" s="57"/>
      <c r="J143" s="57"/>
      <c r="K143" s="57"/>
      <c r="L143" s="35"/>
      <c r="M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</sheetData>
  <autoFilter ref="C119:K142"/>
  <mergeCells count="6">
    <mergeCell ref="E7:H7"/>
    <mergeCell ref="E16:H16"/>
    <mergeCell ref="E25:H25"/>
    <mergeCell ref="E85:H85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DESKTOP-VKVVR07\Eva</dc:creator>
  <cp:lastModifiedBy>DESKTOP-VKVVR07\Eva</cp:lastModifiedBy>
  <dcterms:created xsi:type="dcterms:W3CDTF">2025-03-14T14:04:08Z</dcterms:created>
  <dcterms:modified xsi:type="dcterms:W3CDTF">2025-03-14T14:04:08Z</dcterms:modified>
</cp:coreProperties>
</file>