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bonline-my.sharepoint.com/personal/strycek_matej_brno_cz/Documents/Úklid VŘ 2025/"/>
    </mc:Choice>
  </mc:AlternateContent>
  <xr:revisionPtr revIDLastSave="527" documentId="8_{D306932B-D34E-406F-BA7C-B26565F14EA5}" xr6:coauthVersionLast="47" xr6:coauthVersionMax="47" xr10:uidLastSave="{0D61CA32-1F8B-42B8-AC91-F6D3DEC4A57D}"/>
  <bookViews>
    <workbookView xWindow="28680" yWindow="-120" windowWidth="29040" windowHeight="15840" xr2:uid="{D67787DC-EE05-44D9-80DF-E056FECAA2CD}"/>
  </bookViews>
  <sheets>
    <sheet name="Přehled" sheetId="7" r:id="rId1"/>
    <sheet name="Vranovská 1a" sheetId="1" r:id="rId2"/>
    <sheet name="Bedřichovická 19" sheetId="2" r:id="rId3"/>
    <sheet name="Křenová 47" sheetId="3" r:id="rId4"/>
    <sheet name="Křenová 6" sheetId="4" r:id="rId5"/>
    <sheet name="Hálkova 4" sheetId="5" r:id="rId6"/>
    <sheet name="Lomená 48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6" l="1"/>
  <c r="B10" i="7" s="1"/>
  <c r="C10" i="7" s="1"/>
  <c r="K18" i="5"/>
  <c r="B9" i="7" s="1"/>
  <c r="C9" i="7" s="1"/>
  <c r="L18" i="4"/>
  <c r="B8" i="7" s="1"/>
  <c r="C8" i="7" s="1"/>
  <c r="J18" i="3"/>
  <c r="B7" i="7" s="1"/>
  <c r="C7" i="7" s="1"/>
  <c r="J18" i="2"/>
  <c r="B6" i="7" s="1"/>
  <c r="C6" i="7" s="1"/>
  <c r="M18" i="1"/>
  <c r="B5" i="7" s="1"/>
  <c r="C5" i="7" s="1"/>
  <c r="L3" i="6"/>
  <c r="L5" i="6"/>
  <c r="N5" i="6" s="1"/>
  <c r="L6" i="6"/>
  <c r="L7" i="6"/>
  <c r="N7" i="6" s="1"/>
  <c r="L8" i="6"/>
  <c r="L9" i="6"/>
  <c r="L10" i="6"/>
  <c r="N10" i="6" s="1"/>
  <c r="L11" i="6"/>
  <c r="L13" i="6"/>
  <c r="N13" i="6" s="1"/>
  <c r="L14" i="6"/>
  <c r="N14" i="6" s="1"/>
  <c r="L15" i="6"/>
  <c r="N15" i="6" s="1"/>
  <c r="L16" i="6"/>
  <c r="N16" i="6" s="1"/>
  <c r="L17" i="6"/>
  <c r="N17" i="6" s="1"/>
  <c r="L2" i="6"/>
  <c r="N2" i="6" s="1"/>
  <c r="C6" i="6"/>
  <c r="C2" i="6"/>
  <c r="B12" i="6"/>
  <c r="L12" i="6" s="1"/>
  <c r="N11" i="6"/>
  <c r="N8" i="6"/>
  <c r="N3" i="6"/>
  <c r="B12" i="5"/>
  <c r="B17" i="5"/>
  <c r="H17" i="5" s="1"/>
  <c r="J17" i="5" s="1"/>
  <c r="B16" i="5"/>
  <c r="H16" i="5" s="1"/>
  <c r="J16" i="5" s="1"/>
  <c r="B6" i="5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H8" i="5"/>
  <c r="J8" i="5" s="1"/>
  <c r="H7" i="5"/>
  <c r="J7" i="5" s="1"/>
  <c r="H6" i="5"/>
  <c r="J6" i="5" s="1"/>
  <c r="H5" i="5"/>
  <c r="J5" i="5" s="1"/>
  <c r="H4" i="5"/>
  <c r="J4" i="5" s="1"/>
  <c r="H3" i="5"/>
  <c r="J3" i="5" s="1"/>
  <c r="H2" i="5"/>
  <c r="J2" i="5" s="1"/>
  <c r="G7" i="4"/>
  <c r="I7" i="4" s="1"/>
  <c r="K7" i="4" s="1"/>
  <c r="G4" i="4"/>
  <c r="F7" i="4"/>
  <c r="F4" i="4"/>
  <c r="E7" i="4"/>
  <c r="E4" i="4"/>
  <c r="D4" i="4"/>
  <c r="C4" i="4"/>
  <c r="B9" i="4"/>
  <c r="I9" i="4" s="1"/>
  <c r="B6" i="4"/>
  <c r="B4" i="4"/>
  <c r="B2" i="4"/>
  <c r="I2" i="4" s="1"/>
  <c r="K2" i="4" s="1"/>
  <c r="I17" i="4"/>
  <c r="K17" i="4" s="1"/>
  <c r="I16" i="4"/>
  <c r="K16" i="4" s="1"/>
  <c r="I15" i="4"/>
  <c r="K15" i="4" s="1"/>
  <c r="I14" i="4"/>
  <c r="K14" i="4" s="1"/>
  <c r="I13" i="4"/>
  <c r="K13" i="4" s="1"/>
  <c r="I12" i="4"/>
  <c r="K12" i="4" s="1"/>
  <c r="I11" i="4"/>
  <c r="K11" i="4" s="1"/>
  <c r="I10" i="4"/>
  <c r="K10" i="4" s="1"/>
  <c r="I8" i="4"/>
  <c r="K8" i="4" s="1"/>
  <c r="I6" i="4"/>
  <c r="K6" i="4" s="1"/>
  <c r="I5" i="4"/>
  <c r="K5" i="4" s="1"/>
  <c r="I3" i="4"/>
  <c r="K3" i="4" s="1"/>
  <c r="B12" i="3"/>
  <c r="G12" i="3" s="1"/>
  <c r="I12" i="3" s="1"/>
  <c r="C7" i="3"/>
  <c r="B6" i="3"/>
  <c r="G6" i="3" s="1"/>
  <c r="I6" i="3" s="1"/>
  <c r="B4" i="3"/>
  <c r="G4" i="3" s="1"/>
  <c r="I4" i="3" s="1"/>
  <c r="B17" i="3"/>
  <c r="G17" i="3" s="1"/>
  <c r="I17" i="3" s="1"/>
  <c r="B2" i="3"/>
  <c r="G2" i="3" s="1"/>
  <c r="I2" i="3" s="1"/>
  <c r="G16" i="3"/>
  <c r="I16" i="3" s="1"/>
  <c r="G15" i="3"/>
  <c r="I15" i="3" s="1"/>
  <c r="G14" i="3"/>
  <c r="I14" i="3" s="1"/>
  <c r="G13" i="3"/>
  <c r="I13" i="3" s="1"/>
  <c r="G11" i="3"/>
  <c r="I11" i="3" s="1"/>
  <c r="G10" i="3"/>
  <c r="I10" i="3" s="1"/>
  <c r="G9" i="3"/>
  <c r="G8" i="3"/>
  <c r="I8" i="3" s="1"/>
  <c r="G7" i="3"/>
  <c r="I7" i="3" s="1"/>
  <c r="G5" i="3"/>
  <c r="I5" i="3" s="1"/>
  <c r="G3" i="3"/>
  <c r="I3" i="3" s="1"/>
  <c r="E7" i="2"/>
  <c r="D4" i="2"/>
  <c r="C4" i="2"/>
  <c r="C12" i="2"/>
  <c r="G12" i="2" s="1"/>
  <c r="I12" i="2" s="1"/>
  <c r="D7" i="2"/>
  <c r="D2" i="2"/>
  <c r="C8" i="2"/>
  <c r="G8" i="2" s="1"/>
  <c r="I8" i="2" s="1"/>
  <c r="C7" i="2"/>
  <c r="G7" i="2" s="1"/>
  <c r="I7" i="2" s="1"/>
  <c r="C6" i="2"/>
  <c r="G6" i="2" s="1"/>
  <c r="I6" i="2" s="1"/>
  <c r="G3" i="2"/>
  <c r="I3" i="2" s="1"/>
  <c r="C2" i="2"/>
  <c r="G2" i="2" s="1"/>
  <c r="I2" i="2" s="1"/>
  <c r="J17" i="1"/>
  <c r="L17" i="1" s="1"/>
  <c r="G17" i="2"/>
  <c r="I17" i="2" s="1"/>
  <c r="G16" i="2"/>
  <c r="I16" i="2" s="1"/>
  <c r="G15" i="2"/>
  <c r="I15" i="2" s="1"/>
  <c r="G14" i="2"/>
  <c r="I14" i="2" s="1"/>
  <c r="G13" i="2"/>
  <c r="I13" i="2" s="1"/>
  <c r="G11" i="2"/>
  <c r="I11" i="2" s="1"/>
  <c r="G10" i="2"/>
  <c r="I10" i="2" s="1"/>
  <c r="G9" i="2"/>
  <c r="G5" i="2"/>
  <c r="I5" i="2" s="1"/>
  <c r="L14" i="1"/>
  <c r="J3" i="1"/>
  <c r="L3" i="1" s="1"/>
  <c r="J5" i="1"/>
  <c r="L5" i="1" s="1"/>
  <c r="J7" i="1"/>
  <c r="L7" i="1" s="1"/>
  <c r="J9" i="1"/>
  <c r="J10" i="1"/>
  <c r="L10" i="1" s="1"/>
  <c r="J11" i="1"/>
  <c r="L11" i="1" s="1"/>
  <c r="J13" i="1"/>
  <c r="L13" i="1" s="1"/>
  <c r="J14" i="1"/>
  <c r="J16" i="1"/>
  <c r="L16" i="1" s="1"/>
  <c r="H4" i="1"/>
  <c r="G2" i="1"/>
  <c r="F2" i="1"/>
  <c r="E2" i="1"/>
  <c r="D2" i="1"/>
  <c r="B6" i="1"/>
  <c r="J6" i="1" s="1"/>
  <c r="L6" i="1" s="1"/>
  <c r="C6" i="1"/>
  <c r="C8" i="1"/>
  <c r="J8" i="1" s="1"/>
  <c r="L8" i="1" s="1"/>
  <c r="C12" i="1"/>
  <c r="J12" i="1" s="1"/>
  <c r="L12" i="1" s="1"/>
  <c r="C16" i="1"/>
  <c r="C15" i="1"/>
  <c r="J15" i="1" s="1"/>
  <c r="L15" i="1" s="1"/>
  <c r="C4" i="1"/>
  <c r="C2" i="1"/>
  <c r="C12" i="7" l="1"/>
  <c r="C13" i="7" s="1"/>
  <c r="B12" i="7"/>
  <c r="B13" i="7" s="1"/>
  <c r="J4" i="1"/>
  <c r="L4" i="1" s="1"/>
  <c r="J2" i="1"/>
  <c r="L2" i="1" s="1"/>
  <c r="L4" i="6"/>
  <c r="N4" i="6" s="1"/>
  <c r="N12" i="6"/>
  <c r="N6" i="6"/>
  <c r="I4" i="4"/>
  <c r="K4" i="4" s="1"/>
  <c r="G4" i="2"/>
  <c r="I4" i="2" s="1"/>
</calcChain>
</file>

<file path=xl/sharedStrings.xml><?xml version="1.0" encoding="utf-8"?>
<sst xmlns="http://schemas.openxmlformats.org/spreadsheetml/2006/main" count="197" uniqueCount="59">
  <si>
    <t>chodby</t>
  </si>
  <si>
    <t>zábradlí</t>
  </si>
  <si>
    <t>parapety</t>
  </si>
  <si>
    <t>zimní úklid</t>
  </si>
  <si>
    <t>odtokové kanálky</t>
  </si>
  <si>
    <t>čistící zóny</t>
  </si>
  <si>
    <t>zrcadla</t>
  </si>
  <si>
    <t>cena celkem</t>
  </si>
  <si>
    <t>popelnicové stání</t>
  </si>
  <si>
    <t>1.PP</t>
  </si>
  <si>
    <t>1.NP</t>
  </si>
  <si>
    <t>2.NP</t>
  </si>
  <si>
    <t>4.NP</t>
  </si>
  <si>
    <t>5.NP</t>
  </si>
  <si>
    <t>6.NP</t>
  </si>
  <si>
    <t>7.NP</t>
  </si>
  <si>
    <t>Celkem</t>
  </si>
  <si>
    <t>schodiště + podesty</t>
  </si>
  <si>
    <t>výtah + zrcadlo</t>
  </si>
  <si>
    <t>strojní čištění</t>
  </si>
  <si>
    <t>pavlače</t>
  </si>
  <si>
    <t>3.NP</t>
  </si>
  <si>
    <t>dveře (plocha*2)</t>
  </si>
  <si>
    <t>okna (plocha *2)</t>
  </si>
  <si>
    <t>dle potřeby</t>
  </si>
  <si>
    <t>celkem m2 za rok</t>
  </si>
  <si>
    <t>zpevněná plocha venkovní</t>
  </si>
  <si>
    <t>vstupní prostor, závětří</t>
  </si>
  <si>
    <t>8.NP</t>
  </si>
  <si>
    <t>celkem m.j. za rok</t>
  </si>
  <si>
    <t>za jeden zásah</t>
  </si>
  <si>
    <t>Roční četnost</t>
  </si>
  <si>
    <t>úklid za rok celkem</t>
  </si>
  <si>
    <t>Vranovská 1a</t>
  </si>
  <si>
    <t>Bedřichovická 19</t>
  </si>
  <si>
    <t>Křenová 47</t>
  </si>
  <si>
    <t>Křenová 6</t>
  </si>
  <si>
    <t>Hálkova 4</t>
  </si>
  <si>
    <t>Lomená 48</t>
  </si>
  <si>
    <t>Celkem za rok</t>
  </si>
  <si>
    <t>za 4 leté období</t>
  </si>
  <si>
    <t>Lomena 48</t>
  </si>
  <si>
    <t>Poznámka:</t>
  </si>
  <si>
    <t>* Ceny uvádějte bez DPH.</t>
  </si>
  <si>
    <t>* Hodnoty vychází z půdorysů a řezů projektových dokumentací vlastních bytových domů.</t>
  </si>
  <si>
    <t>* Vyplnují se pouze žlutá pole a tabulka má více listů.</t>
  </si>
  <si>
    <t>Přehledová tabulka nákladů na úklidy bytových domů ve správě Odboru správy majetku Magistrátu města Brna</t>
  </si>
  <si>
    <t>Nabídku podala firma</t>
  </si>
  <si>
    <t>Celkem vč. DPH</t>
  </si>
  <si>
    <t>* Do žluté kolonky "Nabídku podala firma" uveďte zdali jste plátci DPH.</t>
  </si>
  <si>
    <t>chodby (sklepy, kočárkárna, spojovací chodba)</t>
  </si>
  <si>
    <t>odtokové vpusti</t>
  </si>
  <si>
    <t>Bedřichovická 19 (A+B)</t>
  </si>
  <si>
    <t>1.NP A+B</t>
  </si>
  <si>
    <t>2.NP A+B</t>
  </si>
  <si>
    <t>1.PP - B</t>
  </si>
  <si>
    <t>3.NP - A</t>
  </si>
  <si>
    <t>výtah + zrcadlo (pouze A)</t>
  </si>
  <si>
    <t>* Všechny jednotky jsou metry čtvereční s vyjímkou zábradlí a odtokových kanálků, kde se jedná o metry běžné a odtokové vtupsti se cení dle kusů.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</si>
</sst>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" fillId="0" borderId="7" xfId="0" applyFont="1" applyBorder="1"/>
    <xf numFmtId="0" fontId="0" fillId="0" borderId="9" xfId="0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5" xfId="0" applyBorder="1" applyAlignment="1">
      <alignment horizontal="right"/>
    </xf>
    <xf numFmtId="0" fontId="1" fillId="0" borderId="6" xfId="0" applyFont="1" applyBorder="1"/>
    <xf numFmtId="0" fontId="0" fillId="0" borderId="16" xfId="0" applyBorder="1"/>
    <xf numFmtId="0" fontId="0" fillId="3" borderId="17" xfId="0" applyFill="1" applyBorder="1"/>
    <xf numFmtId="164" fontId="1" fillId="0" borderId="6" xfId="0" applyNumberFormat="1" applyFont="1" applyBorder="1"/>
    <xf numFmtId="164" fontId="0" fillId="2" borderId="3" xfId="0" applyNumberFormat="1" applyFill="1" applyBorder="1"/>
    <xf numFmtId="164" fontId="0" fillId="3" borderId="18" xfId="0" applyNumberFormat="1" applyFill="1" applyBorder="1"/>
    <xf numFmtId="164" fontId="0" fillId="0" borderId="0" xfId="0" applyNumberFormat="1"/>
    <xf numFmtId="164" fontId="0" fillId="3" borderId="17" xfId="0" applyNumberFormat="1" applyFill="1" applyBorder="1"/>
    <xf numFmtId="164" fontId="1" fillId="2" borderId="6" xfId="0" applyNumberFormat="1" applyFont="1" applyFill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9" xfId="0" applyNumberFormat="1" applyBorder="1"/>
    <xf numFmtId="164" fontId="0" fillId="0" borderId="21" xfId="0" applyNumberFormat="1" applyBorder="1"/>
    <xf numFmtId="164" fontId="0" fillId="3" borderId="5" xfId="0" applyNumberFormat="1" applyFill="1" applyBorder="1"/>
    <xf numFmtId="164" fontId="0" fillId="3" borderId="6" xfId="0" applyNumberFormat="1" applyFill="1" applyBorder="1"/>
    <xf numFmtId="0" fontId="0" fillId="0" borderId="22" xfId="0" applyBorder="1"/>
    <xf numFmtId="0" fontId="0" fillId="0" borderId="0" xfId="0" applyBorder="1"/>
    <xf numFmtId="164" fontId="0" fillId="0" borderId="8" xfId="0" applyNumberFormat="1" applyBorder="1"/>
    <xf numFmtId="164" fontId="0" fillId="0" borderId="23" xfId="0" applyNumberFormat="1" applyBorder="1"/>
    <xf numFmtId="0" fontId="1" fillId="3" borderId="2" xfId="0" applyFont="1" applyFill="1" applyBorder="1"/>
    <xf numFmtId="0" fontId="0" fillId="0" borderId="27" xfId="0" applyBorder="1"/>
    <xf numFmtId="164" fontId="0" fillId="3" borderId="36" xfId="0" applyNumberFormat="1" applyFill="1" applyBorder="1"/>
    <xf numFmtId="0" fontId="0" fillId="2" borderId="28" xfId="0" applyFill="1" applyBorder="1" applyAlignment="1"/>
    <xf numFmtId="0" fontId="0" fillId="2" borderId="29" xfId="0" applyFill="1" applyBorder="1" applyAlignment="1"/>
    <xf numFmtId="0" fontId="0" fillId="2" borderId="30" xfId="0" applyFill="1" applyBorder="1" applyAlignment="1"/>
    <xf numFmtId="0" fontId="0" fillId="2" borderId="31" xfId="0" applyFill="1" applyBorder="1" applyAlignment="1"/>
    <xf numFmtId="0" fontId="0" fillId="2" borderId="0" xfId="0" applyFill="1" applyBorder="1" applyAlignment="1"/>
    <xf numFmtId="0" fontId="0" fillId="2" borderId="32" xfId="0" applyFill="1" applyBorder="1" applyAlignment="1"/>
    <xf numFmtId="0" fontId="0" fillId="2" borderId="33" xfId="0" applyFill="1" applyBorder="1" applyAlignment="1"/>
    <xf numFmtId="0" fontId="0" fillId="2" borderId="34" xfId="0" applyFill="1" applyBorder="1" applyAlignment="1"/>
    <xf numFmtId="0" fontId="0" fillId="2" borderId="35" xfId="0" applyFill="1" applyBorder="1" applyAlignment="1"/>
    <xf numFmtId="0" fontId="0" fillId="0" borderId="10" xfId="0" applyBorder="1" applyAlignment="1">
      <alignment wrapText="1"/>
    </xf>
    <xf numFmtId="0" fontId="2" fillId="4" borderId="1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413B-CC6F-4443-8C95-227A2F9788AD}">
  <dimension ref="A1:K20"/>
  <sheetViews>
    <sheetView tabSelected="1" workbookViewId="0">
      <selection activeCell="N29" sqref="N29"/>
    </sheetView>
  </sheetViews>
  <sheetFormatPr defaultRowHeight="15" x14ac:dyDescent="0.25"/>
  <cols>
    <col min="1" max="1" width="18" customWidth="1"/>
    <col min="2" max="2" width="18.28515625" customWidth="1"/>
    <col min="3" max="3" width="18.140625" customWidth="1"/>
  </cols>
  <sheetData>
    <row r="1" spans="1:11" ht="15.75" thickBot="1" x14ac:dyDescent="0.3"/>
    <row r="2" spans="1:11" ht="20.25" thickBot="1" x14ac:dyDescent="0.35">
      <c r="A2" s="56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ht="15.75" thickBot="1" x14ac:dyDescent="0.3"/>
    <row r="4" spans="1:11" ht="15.75" thickBot="1" x14ac:dyDescent="0.3">
      <c r="A4" s="10"/>
      <c r="B4" s="16" t="s">
        <v>39</v>
      </c>
      <c r="C4" s="24" t="s">
        <v>40</v>
      </c>
      <c r="E4" s="59" t="s">
        <v>47</v>
      </c>
      <c r="F4" s="60"/>
      <c r="G4" s="60"/>
      <c r="H4" s="60"/>
      <c r="I4" s="60"/>
      <c r="J4" s="60"/>
      <c r="K4" s="61"/>
    </row>
    <row r="5" spans="1:11" x14ac:dyDescent="0.25">
      <c r="A5" s="11" t="s">
        <v>33</v>
      </c>
      <c r="B5" s="41">
        <f>'Vranovská 1a'!M18</f>
        <v>0</v>
      </c>
      <c r="C5" s="42">
        <f>B5*4</f>
        <v>0</v>
      </c>
      <c r="E5" s="46"/>
      <c r="F5" s="47"/>
      <c r="G5" s="47"/>
      <c r="H5" s="47"/>
      <c r="I5" s="47"/>
      <c r="J5" s="47"/>
      <c r="K5" s="48"/>
    </row>
    <row r="6" spans="1:11" x14ac:dyDescent="0.25">
      <c r="A6" s="12" t="s">
        <v>34</v>
      </c>
      <c r="B6" s="35">
        <f>'Bedřichovická 19'!J18</f>
        <v>0</v>
      </c>
      <c r="C6" s="33">
        <f t="shared" ref="C6:C10" si="0">B6*4</f>
        <v>0</v>
      </c>
      <c r="E6" s="49"/>
      <c r="F6" s="50"/>
      <c r="G6" s="50"/>
      <c r="H6" s="50"/>
      <c r="I6" s="50"/>
      <c r="J6" s="50"/>
      <c r="K6" s="51"/>
    </row>
    <row r="7" spans="1:11" x14ac:dyDescent="0.25">
      <c r="A7" s="12" t="s">
        <v>35</v>
      </c>
      <c r="B7" s="35">
        <f>'Křenová 47'!J18</f>
        <v>0</v>
      </c>
      <c r="C7" s="33">
        <f t="shared" si="0"/>
        <v>0</v>
      </c>
      <c r="E7" s="49"/>
      <c r="F7" s="50"/>
      <c r="G7" s="50"/>
      <c r="H7" s="50"/>
      <c r="I7" s="50"/>
      <c r="J7" s="50"/>
      <c r="K7" s="51"/>
    </row>
    <row r="8" spans="1:11" x14ac:dyDescent="0.25">
      <c r="A8" s="12" t="s">
        <v>36</v>
      </c>
      <c r="B8" s="35">
        <f>'Křenová 6'!L18</f>
        <v>0</v>
      </c>
      <c r="C8" s="33">
        <f t="shared" si="0"/>
        <v>0</v>
      </c>
      <c r="E8" s="49"/>
      <c r="F8" s="50"/>
      <c r="G8" s="50"/>
      <c r="H8" s="50"/>
      <c r="I8" s="50"/>
      <c r="J8" s="50"/>
      <c r="K8" s="51"/>
    </row>
    <row r="9" spans="1:11" x14ac:dyDescent="0.25">
      <c r="A9" s="39" t="s">
        <v>37</v>
      </c>
      <c r="B9" s="35">
        <f>'Hálkova 4'!K18</f>
        <v>0</v>
      </c>
      <c r="C9" s="33">
        <f t="shared" si="0"/>
        <v>0</v>
      </c>
      <c r="E9" s="49"/>
      <c r="F9" s="50"/>
      <c r="G9" s="50"/>
      <c r="H9" s="50"/>
      <c r="I9" s="50"/>
      <c r="J9" s="50"/>
      <c r="K9" s="51"/>
    </row>
    <row r="10" spans="1:11" ht="15.75" thickBot="1" x14ac:dyDescent="0.3">
      <c r="A10" s="13" t="s">
        <v>38</v>
      </c>
      <c r="B10" s="36">
        <f>'Lomená 48'!O18</f>
        <v>0</v>
      </c>
      <c r="C10" s="34">
        <f t="shared" si="0"/>
        <v>0</v>
      </c>
      <c r="E10" s="52"/>
      <c r="F10" s="53"/>
      <c r="G10" s="53"/>
      <c r="H10" s="53"/>
      <c r="I10" s="53"/>
      <c r="J10" s="53"/>
      <c r="K10" s="54"/>
    </row>
    <row r="11" spans="1:11" ht="15.75" thickBot="1" x14ac:dyDescent="0.3">
      <c r="A11" s="40"/>
      <c r="B11" s="30"/>
      <c r="C11" s="30"/>
    </row>
    <row r="12" spans="1:11" ht="15.75" thickBot="1" x14ac:dyDescent="0.3">
      <c r="A12" s="43" t="s">
        <v>16</v>
      </c>
      <c r="B12" s="37">
        <f>SUM(B5:B10)</f>
        <v>0</v>
      </c>
      <c r="C12" s="38">
        <f>SUM(C5:C10)</f>
        <v>0</v>
      </c>
    </row>
    <row r="13" spans="1:11" ht="15.75" thickBot="1" x14ac:dyDescent="0.3">
      <c r="A13" s="43" t="s">
        <v>48</v>
      </c>
      <c r="B13" s="45">
        <f>B12*1.21</f>
        <v>0</v>
      </c>
      <c r="C13" s="29">
        <f>C12*1.21</f>
        <v>0</v>
      </c>
    </row>
    <row r="15" spans="1:11" x14ac:dyDescent="0.25">
      <c r="A15" t="s">
        <v>42</v>
      </c>
    </row>
    <row r="16" spans="1:11" x14ac:dyDescent="0.25">
      <c r="A16" t="s">
        <v>45</v>
      </c>
    </row>
    <row r="17" spans="1:1" x14ac:dyDescent="0.25">
      <c r="A17" t="s">
        <v>58</v>
      </c>
    </row>
    <row r="18" spans="1:1" x14ac:dyDescent="0.25">
      <c r="A18" t="s">
        <v>44</v>
      </c>
    </row>
    <row r="19" spans="1:1" x14ac:dyDescent="0.25">
      <c r="A19" t="s">
        <v>43</v>
      </c>
    </row>
    <row r="20" spans="1:1" x14ac:dyDescent="0.25">
      <c r="A20" t="s">
        <v>49</v>
      </c>
    </row>
  </sheetData>
  <mergeCells count="2">
    <mergeCell ref="A2:K2"/>
    <mergeCell ref="E4:K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35E0-3859-4CA4-9B7C-460AC22CEB0A}">
  <sheetPr>
    <pageSetUpPr fitToPage="1"/>
  </sheetPr>
  <dimension ref="A1:M18"/>
  <sheetViews>
    <sheetView workbookViewId="0">
      <selection activeCell="M26" sqref="M26"/>
    </sheetView>
  </sheetViews>
  <sheetFormatPr defaultRowHeight="15" x14ac:dyDescent="0.25"/>
  <cols>
    <col min="1" max="1" width="24.28515625" customWidth="1"/>
    <col min="10" max="10" width="9.140625" style="1"/>
    <col min="11" max="11" width="14" customWidth="1"/>
    <col min="12" max="12" width="17.140625" customWidth="1"/>
    <col min="13" max="13" width="14.7109375" style="30" customWidth="1"/>
  </cols>
  <sheetData>
    <row r="1" spans="1:13" ht="15.75" thickBot="1" x14ac:dyDescent="0.3">
      <c r="A1" s="18" t="s">
        <v>33</v>
      </c>
      <c r="B1" s="7" t="s">
        <v>9</v>
      </c>
      <c r="C1" s="5" t="s">
        <v>10</v>
      </c>
      <c r="D1" s="5" t="s">
        <v>11</v>
      </c>
      <c r="E1" s="5" t="s">
        <v>21</v>
      </c>
      <c r="F1" s="5" t="s">
        <v>12</v>
      </c>
      <c r="G1" s="5" t="s">
        <v>13</v>
      </c>
      <c r="H1" s="5" t="s">
        <v>14</v>
      </c>
      <c r="I1" s="62"/>
      <c r="J1" s="18" t="s">
        <v>16</v>
      </c>
      <c r="K1" s="16" t="s">
        <v>31</v>
      </c>
      <c r="L1" s="6" t="s">
        <v>29</v>
      </c>
      <c r="M1" s="27" t="s">
        <v>7</v>
      </c>
    </row>
    <row r="2" spans="1:13" x14ac:dyDescent="0.25">
      <c r="A2" s="11" t="s">
        <v>0</v>
      </c>
      <c r="B2" s="8">
        <v>30.27</v>
      </c>
      <c r="C2" s="4">
        <f>23.75+12.35+18.31</f>
        <v>54.41</v>
      </c>
      <c r="D2" s="4">
        <f>8.14+7.12</f>
        <v>15.260000000000002</v>
      </c>
      <c r="E2" s="4">
        <f>8.88+7.54</f>
        <v>16.420000000000002</v>
      </c>
      <c r="F2" s="4">
        <f>8.79+7.44</f>
        <v>16.23</v>
      </c>
      <c r="G2" s="4">
        <f>8.96+7.71</f>
        <v>16.670000000000002</v>
      </c>
      <c r="H2" s="4">
        <v>6.05</v>
      </c>
      <c r="I2" s="63"/>
      <c r="J2" s="19">
        <f t="shared" ref="J2:J17" si="0">SUM(B2:H2)</f>
        <v>155.31</v>
      </c>
      <c r="K2" s="8">
        <v>52</v>
      </c>
      <c r="L2" s="4">
        <f>SUM(K2*J2)</f>
        <v>8076.12</v>
      </c>
      <c r="M2" s="28">
        <v>0</v>
      </c>
    </row>
    <row r="3" spans="1:13" x14ac:dyDescent="0.25">
      <c r="A3" s="12" t="s">
        <v>20</v>
      </c>
      <c r="B3" s="9">
        <v>0</v>
      </c>
      <c r="C3" s="2">
        <v>0</v>
      </c>
      <c r="D3" s="2">
        <v>11.62</v>
      </c>
      <c r="E3" s="2">
        <v>11.79</v>
      </c>
      <c r="F3" s="2">
        <v>11.78</v>
      </c>
      <c r="G3" s="2">
        <v>11.75</v>
      </c>
      <c r="H3" s="2">
        <v>11.1</v>
      </c>
      <c r="I3" s="63"/>
      <c r="J3" s="20">
        <f t="shared" si="0"/>
        <v>58.04</v>
      </c>
      <c r="K3" s="9">
        <v>52</v>
      </c>
      <c r="L3" s="2">
        <f t="shared" ref="L3:L17" si="1">SUM(K3*J3)</f>
        <v>3018.08</v>
      </c>
      <c r="M3" s="28">
        <v>0</v>
      </c>
    </row>
    <row r="4" spans="1:13" x14ac:dyDescent="0.25">
      <c r="A4" s="12" t="s">
        <v>17</v>
      </c>
      <c r="B4" s="9">
        <v>4.09</v>
      </c>
      <c r="C4" s="2">
        <f>8.01+3.75</f>
        <v>11.76</v>
      </c>
      <c r="D4" s="2">
        <v>10.210000000000001</v>
      </c>
      <c r="E4" s="2">
        <v>9.49</v>
      </c>
      <c r="F4" s="2">
        <v>9.48</v>
      </c>
      <c r="G4" s="2">
        <v>9.4600000000000009</v>
      </c>
      <c r="H4" s="2">
        <f>4.03+7.95</f>
        <v>11.98</v>
      </c>
      <c r="I4" s="63"/>
      <c r="J4" s="20">
        <f t="shared" si="0"/>
        <v>66.47</v>
      </c>
      <c r="K4" s="9">
        <v>52</v>
      </c>
      <c r="L4" s="2">
        <f t="shared" si="1"/>
        <v>3456.44</v>
      </c>
      <c r="M4" s="28">
        <v>0</v>
      </c>
    </row>
    <row r="5" spans="1:13" x14ac:dyDescent="0.25">
      <c r="A5" s="12" t="s">
        <v>1</v>
      </c>
      <c r="B5" s="9">
        <v>6</v>
      </c>
      <c r="C5" s="2">
        <v>4.5</v>
      </c>
      <c r="D5" s="2">
        <v>18.5</v>
      </c>
      <c r="E5" s="2">
        <v>18.5</v>
      </c>
      <c r="F5" s="2">
        <v>18.5</v>
      </c>
      <c r="G5" s="2">
        <v>18.5</v>
      </c>
      <c r="H5" s="2">
        <v>15</v>
      </c>
      <c r="I5" s="63"/>
      <c r="J5" s="20">
        <f t="shared" si="0"/>
        <v>99.5</v>
      </c>
      <c r="K5" s="9">
        <v>12</v>
      </c>
      <c r="L5" s="2">
        <f t="shared" si="1"/>
        <v>1194</v>
      </c>
      <c r="M5" s="28">
        <v>0</v>
      </c>
    </row>
    <row r="6" spans="1:13" x14ac:dyDescent="0.25">
      <c r="A6" s="12" t="s">
        <v>22</v>
      </c>
      <c r="B6" s="9">
        <f>0.9*1.97</f>
        <v>1.7729999999999999</v>
      </c>
      <c r="C6" s="2">
        <f>1.7*2.3+2.3+0.9*1.97</f>
        <v>7.9829999999999988</v>
      </c>
      <c r="D6" s="2">
        <v>3.6</v>
      </c>
      <c r="E6" s="2">
        <v>3.6</v>
      </c>
      <c r="F6" s="2">
        <v>3.6</v>
      </c>
      <c r="G6" s="2">
        <v>3.6</v>
      </c>
      <c r="H6" s="2">
        <v>3.6</v>
      </c>
      <c r="I6" s="63"/>
      <c r="J6" s="20">
        <f t="shared" si="0"/>
        <v>27.756000000000004</v>
      </c>
      <c r="K6" s="9">
        <v>2</v>
      </c>
      <c r="L6" s="2">
        <f t="shared" si="1"/>
        <v>55.512000000000008</v>
      </c>
      <c r="M6" s="28">
        <v>0</v>
      </c>
    </row>
    <row r="7" spans="1:13" x14ac:dyDescent="0.25">
      <c r="A7" s="12" t="s">
        <v>23</v>
      </c>
      <c r="B7" s="9">
        <v>0</v>
      </c>
      <c r="C7" s="2">
        <v>4.5999999999999996</v>
      </c>
      <c r="D7" s="2">
        <v>3</v>
      </c>
      <c r="E7" s="2">
        <v>3</v>
      </c>
      <c r="F7" s="2">
        <v>2</v>
      </c>
      <c r="G7" s="2">
        <v>2</v>
      </c>
      <c r="H7" s="2">
        <v>0</v>
      </c>
      <c r="I7" s="63"/>
      <c r="J7" s="20">
        <f t="shared" si="0"/>
        <v>14.6</v>
      </c>
      <c r="K7" s="9">
        <v>2</v>
      </c>
      <c r="L7" s="2">
        <f t="shared" si="1"/>
        <v>29.2</v>
      </c>
      <c r="M7" s="28">
        <v>0</v>
      </c>
    </row>
    <row r="8" spans="1:13" x14ac:dyDescent="0.25">
      <c r="A8" s="12" t="s">
        <v>2</v>
      </c>
      <c r="B8" s="9">
        <v>0</v>
      </c>
      <c r="C8" s="2">
        <f>0.84*2.75</f>
        <v>2.31</v>
      </c>
      <c r="D8" s="2">
        <v>0.4</v>
      </c>
      <c r="E8" s="2">
        <v>0.4</v>
      </c>
      <c r="F8" s="2">
        <v>0.3</v>
      </c>
      <c r="G8" s="2">
        <v>0.3</v>
      </c>
      <c r="H8" s="2">
        <v>0</v>
      </c>
      <c r="I8" s="63"/>
      <c r="J8" s="20">
        <f t="shared" si="0"/>
        <v>3.7099999999999995</v>
      </c>
      <c r="K8" s="9">
        <v>4</v>
      </c>
      <c r="L8" s="2">
        <f t="shared" si="1"/>
        <v>14.839999999999998</v>
      </c>
      <c r="M8" s="28">
        <v>0</v>
      </c>
    </row>
    <row r="9" spans="1:13" x14ac:dyDescent="0.25">
      <c r="A9" s="12" t="s">
        <v>3</v>
      </c>
      <c r="B9" s="9">
        <v>0</v>
      </c>
      <c r="C9" s="2">
        <v>1.19</v>
      </c>
      <c r="D9" s="2">
        <v>11.62</v>
      </c>
      <c r="E9" s="2">
        <v>11.79</v>
      </c>
      <c r="F9" s="2">
        <v>11.78</v>
      </c>
      <c r="G9" s="2">
        <v>11.75</v>
      </c>
      <c r="H9" s="2">
        <v>11.1</v>
      </c>
      <c r="I9" s="63"/>
      <c r="J9" s="20">
        <f t="shared" si="0"/>
        <v>59.23</v>
      </c>
      <c r="K9" s="17" t="s">
        <v>24</v>
      </c>
      <c r="L9" s="3" t="s">
        <v>30</v>
      </c>
      <c r="M9" s="28">
        <v>0</v>
      </c>
    </row>
    <row r="10" spans="1:13" x14ac:dyDescent="0.25">
      <c r="A10" s="12" t="s">
        <v>4</v>
      </c>
      <c r="B10" s="9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63"/>
      <c r="J10" s="20">
        <f t="shared" si="0"/>
        <v>0</v>
      </c>
      <c r="K10" s="9">
        <v>2</v>
      </c>
      <c r="L10" s="2">
        <f t="shared" si="1"/>
        <v>0</v>
      </c>
      <c r="M10" s="28">
        <v>0</v>
      </c>
    </row>
    <row r="11" spans="1:13" x14ac:dyDescent="0.25">
      <c r="A11" s="12" t="s">
        <v>5</v>
      </c>
      <c r="B11" s="9">
        <v>0</v>
      </c>
      <c r="C11" s="2">
        <v>0.7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63"/>
      <c r="J11" s="20">
        <f t="shared" si="0"/>
        <v>0.7</v>
      </c>
      <c r="K11" s="9">
        <v>4</v>
      </c>
      <c r="L11" s="2">
        <f t="shared" si="1"/>
        <v>2.8</v>
      </c>
      <c r="M11" s="28">
        <v>0</v>
      </c>
    </row>
    <row r="12" spans="1:13" x14ac:dyDescent="0.25">
      <c r="A12" s="12" t="s">
        <v>18</v>
      </c>
      <c r="B12" s="9">
        <v>0</v>
      </c>
      <c r="C12" s="2">
        <f>1.6*4+4*2.25+1.6*4.5</f>
        <v>22.6</v>
      </c>
      <c r="D12" s="2">
        <v>3.5</v>
      </c>
      <c r="E12" s="2">
        <v>3.5</v>
      </c>
      <c r="F12" s="2">
        <v>3.5</v>
      </c>
      <c r="G12" s="2">
        <v>3.5</v>
      </c>
      <c r="H12" s="2">
        <v>0</v>
      </c>
      <c r="I12" s="63"/>
      <c r="J12" s="20">
        <f t="shared" si="0"/>
        <v>36.6</v>
      </c>
      <c r="K12" s="9">
        <v>52</v>
      </c>
      <c r="L12" s="2">
        <f t="shared" si="1"/>
        <v>1903.2</v>
      </c>
      <c r="M12" s="28">
        <v>0</v>
      </c>
    </row>
    <row r="13" spans="1:13" x14ac:dyDescent="0.25">
      <c r="A13" s="12" t="s">
        <v>6</v>
      </c>
      <c r="B13" s="9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63"/>
      <c r="J13" s="20">
        <f t="shared" si="0"/>
        <v>0</v>
      </c>
      <c r="K13" s="9">
        <v>2</v>
      </c>
      <c r="L13" s="2">
        <f t="shared" si="1"/>
        <v>0</v>
      </c>
      <c r="M13" s="28">
        <v>0</v>
      </c>
    </row>
    <row r="14" spans="1:13" x14ac:dyDescent="0.25">
      <c r="A14" s="12" t="s">
        <v>8</v>
      </c>
      <c r="B14" s="9">
        <v>0</v>
      </c>
      <c r="C14" s="2">
        <v>5.84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63"/>
      <c r="J14" s="20">
        <f t="shared" si="0"/>
        <v>5.84</v>
      </c>
      <c r="K14" s="9">
        <v>52</v>
      </c>
      <c r="L14" s="2">
        <f t="shared" si="1"/>
        <v>303.68</v>
      </c>
      <c r="M14" s="28">
        <v>0</v>
      </c>
    </row>
    <row r="15" spans="1:13" x14ac:dyDescent="0.25">
      <c r="A15" s="12" t="s">
        <v>19</v>
      </c>
      <c r="B15" s="9">
        <v>0</v>
      </c>
      <c r="C15" s="2">
        <f>5.84+23.75</f>
        <v>29.59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63"/>
      <c r="J15" s="20">
        <f t="shared" si="0"/>
        <v>29.59</v>
      </c>
      <c r="K15" s="9">
        <v>1</v>
      </c>
      <c r="L15" s="2">
        <f t="shared" si="1"/>
        <v>29.59</v>
      </c>
      <c r="M15" s="28">
        <v>0</v>
      </c>
    </row>
    <row r="16" spans="1:13" x14ac:dyDescent="0.25">
      <c r="A16" s="12" t="s">
        <v>27</v>
      </c>
      <c r="B16" s="9">
        <v>0</v>
      </c>
      <c r="C16" s="2">
        <f>0.7*1.7</f>
        <v>1.19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63"/>
      <c r="J16" s="20">
        <f t="shared" si="0"/>
        <v>1.19</v>
      </c>
      <c r="K16" s="9">
        <v>52</v>
      </c>
      <c r="L16" s="2">
        <f t="shared" si="1"/>
        <v>61.879999999999995</v>
      </c>
      <c r="M16" s="28">
        <v>0</v>
      </c>
    </row>
    <row r="17" spans="1:13" ht="15.75" thickBot="1" x14ac:dyDescent="0.3">
      <c r="A17" s="13" t="s">
        <v>26</v>
      </c>
      <c r="B17" s="9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64"/>
      <c r="J17" s="21">
        <f t="shared" si="0"/>
        <v>0</v>
      </c>
      <c r="K17" s="9">
        <v>2</v>
      </c>
      <c r="L17" s="25">
        <f t="shared" si="1"/>
        <v>0</v>
      </c>
      <c r="M17" s="28">
        <v>0</v>
      </c>
    </row>
    <row r="18" spans="1:13" ht="15.75" thickBot="1" x14ac:dyDescent="0.3">
      <c r="L18" s="26" t="s">
        <v>32</v>
      </c>
      <c r="M18" s="29">
        <f>SUM(M2:M17)</f>
        <v>0</v>
      </c>
    </row>
  </sheetData>
  <mergeCells count="1">
    <mergeCell ref="I1:I17"/>
  </mergeCells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1BAD-C690-4CBF-9594-4D5452527318}">
  <sheetPr>
    <pageSetUpPr fitToPage="1"/>
  </sheetPr>
  <dimension ref="A1:J18"/>
  <sheetViews>
    <sheetView workbookViewId="0">
      <selection activeCell="J2" sqref="J2:J17"/>
    </sheetView>
  </sheetViews>
  <sheetFormatPr defaultRowHeight="15" x14ac:dyDescent="0.25"/>
  <cols>
    <col min="1" max="1" width="24.5703125" customWidth="1"/>
    <col min="7" max="7" width="9.140625" style="1"/>
    <col min="8" max="8" width="14" customWidth="1"/>
    <col min="9" max="9" width="17.140625" customWidth="1"/>
    <col min="10" max="10" width="13.7109375" style="30" customWidth="1"/>
  </cols>
  <sheetData>
    <row r="1" spans="1:10" ht="15.75" thickBot="1" x14ac:dyDescent="0.3">
      <c r="A1" s="18" t="s">
        <v>52</v>
      </c>
      <c r="B1" s="7" t="s">
        <v>55</v>
      </c>
      <c r="C1" s="5" t="s">
        <v>53</v>
      </c>
      <c r="D1" s="5" t="s">
        <v>54</v>
      </c>
      <c r="E1" s="5" t="s">
        <v>56</v>
      </c>
      <c r="F1" s="62"/>
      <c r="G1" s="18" t="s">
        <v>16</v>
      </c>
      <c r="H1" s="16" t="s">
        <v>31</v>
      </c>
      <c r="I1" s="6" t="s">
        <v>25</v>
      </c>
      <c r="J1" s="27" t="s">
        <v>7</v>
      </c>
    </row>
    <row r="2" spans="1:10" x14ac:dyDescent="0.25">
      <c r="A2" s="11" t="s">
        <v>0</v>
      </c>
      <c r="B2" s="8">
        <v>11.1</v>
      </c>
      <c r="C2" s="4">
        <f>6.99+31.78+38.04+8+12+35.33+2.89</f>
        <v>135.02999999999997</v>
      </c>
      <c r="D2" s="4">
        <f>47.07+31.01</f>
        <v>78.08</v>
      </c>
      <c r="E2" s="4">
        <v>38.229999999999997</v>
      </c>
      <c r="F2" s="63"/>
      <c r="G2" s="19">
        <f t="shared" ref="G2:G17" si="0">SUM(B2:E2)</f>
        <v>262.44</v>
      </c>
      <c r="H2" s="8">
        <v>52</v>
      </c>
      <c r="I2" s="4">
        <f>SUM(H2*G2)</f>
        <v>13646.88</v>
      </c>
      <c r="J2" s="28">
        <v>0</v>
      </c>
    </row>
    <row r="3" spans="1:10" x14ac:dyDescent="0.25">
      <c r="A3" s="12" t="s">
        <v>20</v>
      </c>
      <c r="B3" s="9">
        <v>0</v>
      </c>
      <c r="C3" s="2">
        <v>0</v>
      </c>
      <c r="D3" s="2">
        <v>0</v>
      </c>
      <c r="E3" s="2">
        <v>0</v>
      </c>
      <c r="F3" s="63"/>
      <c r="G3" s="20">
        <f t="shared" si="0"/>
        <v>0</v>
      </c>
      <c r="H3" s="9">
        <v>52</v>
      </c>
      <c r="I3" s="2">
        <f t="shared" ref="I3:I17" si="1">SUM(H3*G3)</f>
        <v>0</v>
      </c>
      <c r="J3" s="28">
        <v>0</v>
      </c>
    </row>
    <row r="4" spans="1:10" x14ac:dyDescent="0.25">
      <c r="A4" s="12" t="s">
        <v>17</v>
      </c>
      <c r="B4" s="9">
        <v>5.78</v>
      </c>
      <c r="C4" s="2">
        <f>3.6*2.35+1.2+2.35*2</f>
        <v>14.36</v>
      </c>
      <c r="D4" s="2">
        <f>12*0.2+2.3*1.4+10*0.2</f>
        <v>7.62</v>
      </c>
      <c r="E4" s="2">
        <v>0</v>
      </c>
      <c r="F4" s="63"/>
      <c r="G4" s="20">
        <f t="shared" si="0"/>
        <v>27.76</v>
      </c>
      <c r="H4" s="9">
        <v>52</v>
      </c>
      <c r="I4" s="2">
        <f t="shared" si="1"/>
        <v>1443.52</v>
      </c>
      <c r="J4" s="28">
        <v>0</v>
      </c>
    </row>
    <row r="5" spans="1:10" x14ac:dyDescent="0.25">
      <c r="A5" s="12" t="s">
        <v>1</v>
      </c>
      <c r="B5" s="9">
        <v>3</v>
      </c>
      <c r="C5" s="2">
        <v>13</v>
      </c>
      <c r="D5" s="2">
        <v>6</v>
      </c>
      <c r="E5" s="2">
        <v>0</v>
      </c>
      <c r="F5" s="63"/>
      <c r="G5" s="20">
        <f t="shared" si="0"/>
        <v>22</v>
      </c>
      <c r="H5" s="9">
        <v>12</v>
      </c>
      <c r="I5" s="2">
        <f t="shared" si="1"/>
        <v>264</v>
      </c>
      <c r="J5" s="28">
        <v>0</v>
      </c>
    </row>
    <row r="6" spans="1:10" x14ac:dyDescent="0.25">
      <c r="A6" s="12" t="s">
        <v>22</v>
      </c>
      <c r="B6" s="9">
        <v>0</v>
      </c>
      <c r="C6" s="2">
        <f>1.8*2.3*2+1.55*2.3*2+0.9*1.97*2+1.25*2.2*2+1.4*2.3*2+1.4*2.3*2+1.35*2.3*2</f>
        <v>43.545999999999999</v>
      </c>
      <c r="D6" s="2">
        <v>0</v>
      </c>
      <c r="E6" s="2">
        <v>0</v>
      </c>
      <c r="F6" s="63"/>
      <c r="G6" s="20">
        <f t="shared" si="0"/>
        <v>43.545999999999999</v>
      </c>
      <c r="H6" s="9">
        <v>2</v>
      </c>
      <c r="I6" s="2">
        <f t="shared" si="1"/>
        <v>87.091999999999999</v>
      </c>
      <c r="J6" s="28">
        <v>0</v>
      </c>
    </row>
    <row r="7" spans="1:10" x14ac:dyDescent="0.25">
      <c r="A7" s="12" t="s">
        <v>23</v>
      </c>
      <c r="B7" s="9">
        <v>0</v>
      </c>
      <c r="C7" s="2">
        <f>3.2*1.85*2+1*2.3*2+1.4*1.45*2+3.2*1.05*2+2.4*2.35*2</f>
        <v>38.5</v>
      </c>
      <c r="D7" s="2">
        <f>3.2*2.4*8+2.4*2.3*2</f>
        <v>72.47999999999999</v>
      </c>
      <c r="E7" s="2">
        <f>3.2*2.4*6</f>
        <v>46.08</v>
      </c>
      <c r="F7" s="63"/>
      <c r="G7" s="20">
        <f t="shared" si="0"/>
        <v>157.06</v>
      </c>
      <c r="H7" s="9">
        <v>2</v>
      </c>
      <c r="I7" s="2">
        <f t="shared" si="1"/>
        <v>314.12</v>
      </c>
      <c r="J7" s="28">
        <v>0</v>
      </c>
    </row>
    <row r="8" spans="1:10" x14ac:dyDescent="0.25">
      <c r="A8" s="12" t="s">
        <v>2</v>
      </c>
      <c r="B8" s="9">
        <v>0</v>
      </c>
      <c r="C8" s="2">
        <f>0.32+0.23+0.14+0.32</f>
        <v>1.01</v>
      </c>
      <c r="D8" s="2">
        <v>0.21</v>
      </c>
      <c r="E8" s="2">
        <v>0.21</v>
      </c>
      <c r="F8" s="63"/>
      <c r="G8" s="20">
        <f t="shared" si="0"/>
        <v>1.43</v>
      </c>
      <c r="H8" s="9">
        <v>4</v>
      </c>
      <c r="I8" s="2">
        <f t="shared" si="1"/>
        <v>5.72</v>
      </c>
      <c r="J8" s="28">
        <v>0</v>
      </c>
    </row>
    <row r="9" spans="1:10" x14ac:dyDescent="0.25">
      <c r="A9" s="12" t="s">
        <v>3</v>
      </c>
      <c r="B9" s="9">
        <v>0</v>
      </c>
      <c r="C9" s="2">
        <v>476.68</v>
      </c>
      <c r="D9" s="2">
        <v>0</v>
      </c>
      <c r="E9" s="2">
        <v>0</v>
      </c>
      <c r="F9" s="63"/>
      <c r="G9" s="20">
        <f t="shared" si="0"/>
        <v>476.68</v>
      </c>
      <c r="H9" s="17" t="s">
        <v>24</v>
      </c>
      <c r="I9" s="3" t="s">
        <v>30</v>
      </c>
      <c r="J9" s="28">
        <v>0</v>
      </c>
    </row>
    <row r="10" spans="1:10" x14ac:dyDescent="0.25">
      <c r="A10" s="12" t="s">
        <v>4</v>
      </c>
      <c r="B10" s="9">
        <v>0</v>
      </c>
      <c r="C10" s="2">
        <v>8.6999999999999993</v>
      </c>
      <c r="D10" s="2">
        <v>0</v>
      </c>
      <c r="E10" s="2">
        <v>0</v>
      </c>
      <c r="F10" s="63"/>
      <c r="G10" s="20">
        <f t="shared" si="0"/>
        <v>8.6999999999999993</v>
      </c>
      <c r="H10" s="9">
        <v>2</v>
      </c>
      <c r="I10" s="2">
        <f t="shared" si="1"/>
        <v>17.399999999999999</v>
      </c>
      <c r="J10" s="28">
        <v>0</v>
      </c>
    </row>
    <row r="11" spans="1:10" x14ac:dyDescent="0.25">
      <c r="A11" s="12" t="s">
        <v>5</v>
      </c>
      <c r="B11" s="9">
        <v>0</v>
      </c>
      <c r="C11" s="2">
        <v>1.6</v>
      </c>
      <c r="D11" s="2">
        <v>0</v>
      </c>
      <c r="E11" s="2">
        <v>0</v>
      </c>
      <c r="F11" s="63"/>
      <c r="G11" s="20">
        <f t="shared" si="0"/>
        <v>1.6</v>
      </c>
      <c r="H11" s="9">
        <v>4</v>
      </c>
      <c r="I11" s="2">
        <f t="shared" si="1"/>
        <v>6.4</v>
      </c>
      <c r="J11" s="28">
        <v>0</v>
      </c>
    </row>
    <row r="12" spans="1:10" x14ac:dyDescent="0.25">
      <c r="A12" s="12" t="s">
        <v>57</v>
      </c>
      <c r="B12" s="9">
        <v>0</v>
      </c>
      <c r="C12" s="2">
        <f>1.6*2.5*2+1.6*2.2*2+2.2*2.5*2</f>
        <v>26.04</v>
      </c>
      <c r="D12" s="2">
        <v>2</v>
      </c>
      <c r="E12" s="2">
        <v>2</v>
      </c>
      <c r="F12" s="63"/>
      <c r="G12" s="20">
        <f t="shared" si="0"/>
        <v>30.04</v>
      </c>
      <c r="H12" s="9">
        <v>52</v>
      </c>
      <c r="I12" s="2">
        <f t="shared" si="1"/>
        <v>1562.08</v>
      </c>
      <c r="J12" s="28">
        <v>0</v>
      </c>
    </row>
    <row r="13" spans="1:10" x14ac:dyDescent="0.25">
      <c r="A13" s="12" t="s">
        <v>6</v>
      </c>
      <c r="B13" s="9">
        <v>0</v>
      </c>
      <c r="C13" s="2">
        <v>4.5999999999999996</v>
      </c>
      <c r="D13" s="2">
        <v>0</v>
      </c>
      <c r="E13" s="2">
        <v>0</v>
      </c>
      <c r="F13" s="63"/>
      <c r="G13" s="20">
        <f t="shared" si="0"/>
        <v>4.5999999999999996</v>
      </c>
      <c r="H13" s="9">
        <v>2</v>
      </c>
      <c r="I13" s="2">
        <f t="shared" si="1"/>
        <v>9.1999999999999993</v>
      </c>
      <c r="J13" s="28">
        <v>0</v>
      </c>
    </row>
    <row r="14" spans="1:10" x14ac:dyDescent="0.25">
      <c r="A14" s="12" t="s">
        <v>8</v>
      </c>
      <c r="B14" s="9">
        <v>0</v>
      </c>
      <c r="C14" s="2">
        <v>0</v>
      </c>
      <c r="D14" s="2">
        <v>0</v>
      </c>
      <c r="E14" s="2">
        <v>0</v>
      </c>
      <c r="F14" s="63"/>
      <c r="G14" s="20">
        <f t="shared" si="0"/>
        <v>0</v>
      </c>
      <c r="H14" s="9">
        <v>52</v>
      </c>
      <c r="I14" s="2">
        <f t="shared" si="1"/>
        <v>0</v>
      </c>
      <c r="J14" s="28">
        <v>0</v>
      </c>
    </row>
    <row r="15" spans="1:10" x14ac:dyDescent="0.25">
      <c r="A15" s="12" t="s">
        <v>19</v>
      </c>
      <c r="B15" s="9">
        <v>0</v>
      </c>
      <c r="C15" s="2">
        <v>0</v>
      </c>
      <c r="D15" s="2">
        <v>0</v>
      </c>
      <c r="E15" s="2">
        <v>0</v>
      </c>
      <c r="F15" s="63"/>
      <c r="G15" s="20">
        <f t="shared" si="0"/>
        <v>0</v>
      </c>
      <c r="H15" s="9">
        <v>1</v>
      </c>
      <c r="I15" s="2">
        <f t="shared" si="1"/>
        <v>0</v>
      </c>
      <c r="J15" s="28">
        <v>0</v>
      </c>
    </row>
    <row r="16" spans="1:10" x14ac:dyDescent="0.25">
      <c r="A16" s="12" t="s">
        <v>27</v>
      </c>
      <c r="B16" s="9">
        <v>0</v>
      </c>
      <c r="C16" s="2">
        <v>1.6</v>
      </c>
      <c r="D16" s="2">
        <v>0</v>
      </c>
      <c r="E16" s="2">
        <v>0</v>
      </c>
      <c r="F16" s="63"/>
      <c r="G16" s="20">
        <f t="shared" si="0"/>
        <v>1.6</v>
      </c>
      <c r="H16" s="9">
        <v>52</v>
      </c>
      <c r="I16" s="2">
        <f t="shared" si="1"/>
        <v>83.2</v>
      </c>
      <c r="J16" s="28">
        <v>0</v>
      </c>
    </row>
    <row r="17" spans="1:10" ht="15.75" thickBot="1" x14ac:dyDescent="0.3">
      <c r="A17" s="13" t="s">
        <v>26</v>
      </c>
      <c r="B17" s="9">
        <v>0</v>
      </c>
      <c r="C17" s="2">
        <v>476.68</v>
      </c>
      <c r="D17" s="2">
        <v>0</v>
      </c>
      <c r="E17" s="2">
        <v>0</v>
      </c>
      <c r="F17" s="64"/>
      <c r="G17" s="21">
        <f t="shared" si="0"/>
        <v>476.68</v>
      </c>
      <c r="H17" s="9">
        <v>2</v>
      </c>
      <c r="I17" s="2">
        <f t="shared" si="1"/>
        <v>953.36</v>
      </c>
      <c r="J17" s="28">
        <v>0</v>
      </c>
    </row>
    <row r="18" spans="1:10" ht="15.75" thickBot="1" x14ac:dyDescent="0.3">
      <c r="I18" s="26" t="s">
        <v>32</v>
      </c>
      <c r="J18" s="29">
        <f>SUM(J2:J17)</f>
        <v>0</v>
      </c>
    </row>
  </sheetData>
  <mergeCells count="1">
    <mergeCell ref="F1:F1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A6C0-9F94-48C6-9F93-099C6865F1A1}">
  <dimension ref="A1:J18"/>
  <sheetViews>
    <sheetView workbookViewId="0">
      <selection activeCell="J2" sqref="J2:J17"/>
    </sheetView>
  </sheetViews>
  <sheetFormatPr defaultRowHeight="15" x14ac:dyDescent="0.25"/>
  <cols>
    <col min="1" max="1" width="24.5703125" customWidth="1"/>
    <col min="7" max="7" width="9.140625" style="1"/>
    <col min="8" max="8" width="14" customWidth="1"/>
    <col min="9" max="9" width="17.140625" customWidth="1"/>
    <col min="10" max="10" width="13.7109375" style="30" customWidth="1"/>
  </cols>
  <sheetData>
    <row r="1" spans="1:10" ht="15.75" thickBot="1" x14ac:dyDescent="0.3">
      <c r="A1" s="18" t="s">
        <v>35</v>
      </c>
      <c r="B1" s="7" t="s">
        <v>10</v>
      </c>
      <c r="C1" s="5" t="s">
        <v>11</v>
      </c>
      <c r="D1" s="5" t="s">
        <v>21</v>
      </c>
      <c r="E1" s="5" t="s">
        <v>12</v>
      </c>
      <c r="F1" s="62"/>
      <c r="G1" s="18" t="s">
        <v>16</v>
      </c>
      <c r="H1" s="16" t="s">
        <v>31</v>
      </c>
      <c r="I1" s="6" t="s">
        <v>25</v>
      </c>
      <c r="J1" s="27" t="s">
        <v>7</v>
      </c>
    </row>
    <row r="2" spans="1:10" x14ac:dyDescent="0.25">
      <c r="A2" s="11" t="s">
        <v>0</v>
      </c>
      <c r="B2" s="8">
        <f>9.3+23.2</f>
        <v>32.5</v>
      </c>
      <c r="C2" s="4">
        <v>0</v>
      </c>
      <c r="D2" s="4">
        <v>0</v>
      </c>
      <c r="E2" s="4">
        <v>0</v>
      </c>
      <c r="F2" s="63"/>
      <c r="G2" s="19">
        <f t="shared" ref="G2:G17" si="0">SUM(B2:E2)</f>
        <v>32.5</v>
      </c>
      <c r="H2" s="8">
        <v>52</v>
      </c>
      <c r="I2" s="4">
        <f>SUM(H2*G2)</f>
        <v>1690</v>
      </c>
      <c r="J2" s="28">
        <v>0</v>
      </c>
    </row>
    <row r="3" spans="1:10" x14ac:dyDescent="0.25">
      <c r="A3" s="12" t="s">
        <v>20</v>
      </c>
      <c r="B3" s="9">
        <v>0</v>
      </c>
      <c r="C3" s="2">
        <v>35.4</v>
      </c>
      <c r="D3" s="2">
        <v>23.9</v>
      </c>
      <c r="E3" s="2">
        <v>25.7</v>
      </c>
      <c r="F3" s="63"/>
      <c r="G3" s="20">
        <f t="shared" si="0"/>
        <v>85</v>
      </c>
      <c r="H3" s="9">
        <v>52</v>
      </c>
      <c r="I3" s="2">
        <f t="shared" ref="I3:I17" si="1">SUM(H3*G3)</f>
        <v>4420</v>
      </c>
      <c r="J3" s="28">
        <v>0</v>
      </c>
    </row>
    <row r="4" spans="1:10" x14ac:dyDescent="0.25">
      <c r="A4" s="12" t="s">
        <v>17</v>
      </c>
      <c r="B4" s="9">
        <f>14.3+4.9</f>
        <v>19.200000000000003</v>
      </c>
      <c r="C4" s="2">
        <v>26.2</v>
      </c>
      <c r="D4" s="2">
        <v>14.1</v>
      </c>
      <c r="E4" s="2">
        <v>13.6</v>
      </c>
      <c r="F4" s="63"/>
      <c r="G4" s="20">
        <f t="shared" si="0"/>
        <v>73.100000000000009</v>
      </c>
      <c r="H4" s="9">
        <v>52</v>
      </c>
      <c r="I4" s="2">
        <f t="shared" si="1"/>
        <v>3801.2000000000003</v>
      </c>
      <c r="J4" s="28">
        <v>0</v>
      </c>
    </row>
    <row r="5" spans="1:10" x14ac:dyDescent="0.25">
      <c r="A5" s="12" t="s">
        <v>1</v>
      </c>
      <c r="B5" s="9">
        <v>9</v>
      </c>
      <c r="C5" s="2">
        <v>12</v>
      </c>
      <c r="D5" s="2">
        <v>8</v>
      </c>
      <c r="E5" s="2">
        <v>8</v>
      </c>
      <c r="F5" s="63"/>
      <c r="G5" s="20">
        <f t="shared" si="0"/>
        <v>37</v>
      </c>
      <c r="H5" s="9">
        <v>12</v>
      </c>
      <c r="I5" s="2">
        <f t="shared" si="1"/>
        <v>444</v>
      </c>
      <c r="J5" s="28">
        <v>0</v>
      </c>
    </row>
    <row r="6" spans="1:10" x14ac:dyDescent="0.25">
      <c r="A6" s="12" t="s">
        <v>22</v>
      </c>
      <c r="B6" s="9">
        <f>2.5*2.2*2+0.9*2.1</f>
        <v>12.89</v>
      </c>
      <c r="C6" s="2">
        <v>0</v>
      </c>
      <c r="D6" s="2">
        <v>0</v>
      </c>
      <c r="E6" s="2">
        <v>0</v>
      </c>
      <c r="F6" s="63"/>
      <c r="G6" s="20">
        <f t="shared" si="0"/>
        <v>12.89</v>
      </c>
      <c r="H6" s="9">
        <v>2</v>
      </c>
      <c r="I6" s="2">
        <f t="shared" si="1"/>
        <v>25.78</v>
      </c>
      <c r="J6" s="28">
        <v>0</v>
      </c>
    </row>
    <row r="7" spans="1:10" x14ac:dyDescent="0.25">
      <c r="A7" s="12" t="s">
        <v>23</v>
      </c>
      <c r="B7" s="9">
        <v>0</v>
      </c>
      <c r="C7" s="2">
        <f>1.15*1.75*2</f>
        <v>4.0249999999999995</v>
      </c>
      <c r="D7" s="2">
        <v>0</v>
      </c>
      <c r="E7" s="2">
        <v>0</v>
      </c>
      <c r="F7" s="63"/>
      <c r="G7" s="20">
        <f t="shared" si="0"/>
        <v>4.0249999999999995</v>
      </c>
      <c r="H7" s="9">
        <v>2</v>
      </c>
      <c r="I7" s="2">
        <f t="shared" si="1"/>
        <v>8.0499999999999989</v>
      </c>
      <c r="J7" s="28">
        <v>0</v>
      </c>
    </row>
    <row r="8" spans="1:10" x14ac:dyDescent="0.25">
      <c r="A8" s="12" t="s">
        <v>2</v>
      </c>
      <c r="B8" s="9">
        <v>0</v>
      </c>
      <c r="C8" s="2">
        <v>0.16</v>
      </c>
      <c r="D8" s="2">
        <v>0</v>
      </c>
      <c r="E8" s="2">
        <v>0</v>
      </c>
      <c r="F8" s="63"/>
      <c r="G8" s="20">
        <f t="shared" si="0"/>
        <v>0.16</v>
      </c>
      <c r="H8" s="9">
        <v>4</v>
      </c>
      <c r="I8" s="2">
        <f t="shared" si="1"/>
        <v>0.64</v>
      </c>
      <c r="J8" s="28">
        <v>0</v>
      </c>
    </row>
    <row r="9" spans="1:10" x14ac:dyDescent="0.25">
      <c r="A9" s="12" t="s">
        <v>3</v>
      </c>
      <c r="B9" s="9">
        <v>37.200000000000003</v>
      </c>
      <c r="C9" s="2">
        <v>35.4</v>
      </c>
      <c r="D9" s="2">
        <v>23.9</v>
      </c>
      <c r="E9" s="2">
        <v>25.7</v>
      </c>
      <c r="F9" s="63"/>
      <c r="G9" s="20">
        <f t="shared" si="0"/>
        <v>122.2</v>
      </c>
      <c r="H9" s="17" t="s">
        <v>24</v>
      </c>
      <c r="I9" s="3" t="s">
        <v>30</v>
      </c>
      <c r="J9" s="28">
        <v>0</v>
      </c>
    </row>
    <row r="10" spans="1:10" x14ac:dyDescent="0.25">
      <c r="A10" s="12" t="s">
        <v>51</v>
      </c>
      <c r="B10" s="9">
        <v>3</v>
      </c>
      <c r="C10" s="2">
        <v>0</v>
      </c>
      <c r="D10" s="2">
        <v>0</v>
      </c>
      <c r="E10" s="2">
        <v>0</v>
      </c>
      <c r="F10" s="63"/>
      <c r="G10" s="20">
        <f t="shared" si="0"/>
        <v>3</v>
      </c>
      <c r="H10" s="9">
        <v>2</v>
      </c>
      <c r="I10" s="2">
        <f t="shared" si="1"/>
        <v>6</v>
      </c>
      <c r="J10" s="28">
        <v>0</v>
      </c>
    </row>
    <row r="11" spans="1:10" x14ac:dyDescent="0.25">
      <c r="A11" s="12" t="s">
        <v>5</v>
      </c>
      <c r="B11" s="9">
        <v>2</v>
      </c>
      <c r="C11" s="2">
        <v>0</v>
      </c>
      <c r="D11" s="2">
        <v>0</v>
      </c>
      <c r="E11" s="2">
        <v>0</v>
      </c>
      <c r="F11" s="63"/>
      <c r="G11" s="20">
        <f t="shared" si="0"/>
        <v>2</v>
      </c>
      <c r="H11" s="9">
        <v>4</v>
      </c>
      <c r="I11" s="2">
        <f t="shared" si="1"/>
        <v>8</v>
      </c>
      <c r="J11" s="28">
        <v>0</v>
      </c>
    </row>
    <row r="12" spans="1:10" x14ac:dyDescent="0.25">
      <c r="A12" s="12" t="s">
        <v>18</v>
      </c>
      <c r="B12" s="9">
        <f>1.8*1.6*2+2.3*1.6*2+2.3*1.8*2+2</f>
        <v>23.4</v>
      </c>
      <c r="C12" s="2">
        <v>2</v>
      </c>
      <c r="D12" s="2">
        <v>2</v>
      </c>
      <c r="E12" s="2">
        <v>2</v>
      </c>
      <c r="F12" s="63"/>
      <c r="G12" s="20">
        <f t="shared" si="0"/>
        <v>29.4</v>
      </c>
      <c r="H12" s="9">
        <v>52</v>
      </c>
      <c r="I12" s="2">
        <f t="shared" si="1"/>
        <v>1528.8</v>
      </c>
      <c r="J12" s="28">
        <v>0</v>
      </c>
    </row>
    <row r="13" spans="1:10" x14ac:dyDescent="0.25">
      <c r="A13" s="12" t="s">
        <v>6</v>
      </c>
      <c r="B13" s="9">
        <v>0</v>
      </c>
      <c r="C13" s="2">
        <v>0</v>
      </c>
      <c r="D13" s="2">
        <v>0</v>
      </c>
      <c r="E13" s="2">
        <v>0</v>
      </c>
      <c r="F13" s="63"/>
      <c r="G13" s="20">
        <f t="shared" si="0"/>
        <v>0</v>
      </c>
      <c r="H13" s="9">
        <v>2</v>
      </c>
      <c r="I13" s="2">
        <f t="shared" si="1"/>
        <v>0</v>
      </c>
      <c r="J13" s="28">
        <v>0</v>
      </c>
    </row>
    <row r="14" spans="1:10" x14ac:dyDescent="0.25">
      <c r="A14" s="12" t="s">
        <v>8</v>
      </c>
      <c r="B14" s="9">
        <v>4.2</v>
      </c>
      <c r="C14" s="2">
        <v>0</v>
      </c>
      <c r="D14" s="2">
        <v>0</v>
      </c>
      <c r="E14" s="2">
        <v>0</v>
      </c>
      <c r="F14" s="63"/>
      <c r="G14" s="20">
        <f t="shared" si="0"/>
        <v>4.2</v>
      </c>
      <c r="H14" s="9">
        <v>52</v>
      </c>
      <c r="I14" s="2">
        <f t="shared" si="1"/>
        <v>218.4</v>
      </c>
      <c r="J14" s="28">
        <v>0</v>
      </c>
    </row>
    <row r="15" spans="1:10" x14ac:dyDescent="0.25">
      <c r="A15" s="12" t="s">
        <v>19</v>
      </c>
      <c r="B15" s="9">
        <v>0</v>
      </c>
      <c r="C15" s="2">
        <v>0</v>
      </c>
      <c r="D15" s="2">
        <v>0</v>
      </c>
      <c r="E15" s="2">
        <v>0</v>
      </c>
      <c r="F15" s="63"/>
      <c r="G15" s="20">
        <f t="shared" si="0"/>
        <v>0</v>
      </c>
      <c r="H15" s="9">
        <v>1</v>
      </c>
      <c r="I15" s="2">
        <f t="shared" si="1"/>
        <v>0</v>
      </c>
      <c r="J15" s="28">
        <v>0</v>
      </c>
    </row>
    <row r="16" spans="1:10" x14ac:dyDescent="0.25">
      <c r="A16" s="12" t="s">
        <v>27</v>
      </c>
      <c r="B16" s="9">
        <v>1.2</v>
      </c>
      <c r="C16" s="2">
        <v>0</v>
      </c>
      <c r="D16" s="2">
        <v>0</v>
      </c>
      <c r="E16" s="2">
        <v>0</v>
      </c>
      <c r="F16" s="63"/>
      <c r="G16" s="20">
        <f t="shared" si="0"/>
        <v>1.2</v>
      </c>
      <c r="H16" s="9">
        <v>52</v>
      </c>
      <c r="I16" s="2">
        <f t="shared" si="1"/>
        <v>62.4</v>
      </c>
      <c r="J16" s="28">
        <v>0</v>
      </c>
    </row>
    <row r="17" spans="1:10" ht="15.75" thickBot="1" x14ac:dyDescent="0.3">
      <c r="A17" s="13" t="s">
        <v>26</v>
      </c>
      <c r="B17" s="9">
        <f>18.7*2.9+10.2*4.4</f>
        <v>99.11</v>
      </c>
      <c r="C17" s="2">
        <v>0</v>
      </c>
      <c r="D17" s="2">
        <v>0</v>
      </c>
      <c r="E17" s="2">
        <v>0</v>
      </c>
      <c r="F17" s="64"/>
      <c r="G17" s="21">
        <f t="shared" si="0"/>
        <v>99.11</v>
      </c>
      <c r="H17" s="9">
        <v>2</v>
      </c>
      <c r="I17" s="2">
        <f t="shared" si="1"/>
        <v>198.22</v>
      </c>
      <c r="J17" s="28">
        <v>0</v>
      </c>
    </row>
    <row r="18" spans="1:10" ht="15.75" thickBot="1" x14ac:dyDescent="0.3">
      <c r="I18" s="31" t="s">
        <v>32</v>
      </c>
      <c r="J18" s="29">
        <f>SUM(J2:J17)</f>
        <v>0</v>
      </c>
    </row>
  </sheetData>
  <mergeCells count="1">
    <mergeCell ref="F1:F17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3148-DABD-4858-BC75-355AD901F784}">
  <sheetPr>
    <pageSetUpPr fitToPage="1"/>
  </sheetPr>
  <dimension ref="A1:L18"/>
  <sheetViews>
    <sheetView workbookViewId="0">
      <selection activeCell="L2" sqref="L2:L17"/>
    </sheetView>
  </sheetViews>
  <sheetFormatPr defaultRowHeight="15" x14ac:dyDescent="0.25"/>
  <cols>
    <col min="1" max="1" width="24.5703125" customWidth="1"/>
    <col min="9" max="9" width="9.140625" style="1"/>
    <col min="10" max="10" width="14" customWidth="1"/>
    <col min="11" max="11" width="17.140625" customWidth="1"/>
    <col min="12" max="12" width="13.7109375" style="30" customWidth="1"/>
  </cols>
  <sheetData>
    <row r="1" spans="1:12" ht="15.75" thickBot="1" x14ac:dyDescent="0.3">
      <c r="A1" s="18" t="s">
        <v>36</v>
      </c>
      <c r="B1" s="7" t="s">
        <v>10</v>
      </c>
      <c r="C1" s="5" t="s">
        <v>11</v>
      </c>
      <c r="D1" s="5" t="s">
        <v>21</v>
      </c>
      <c r="E1" s="5" t="s">
        <v>12</v>
      </c>
      <c r="F1" s="5" t="s">
        <v>13</v>
      </c>
      <c r="G1" s="5" t="s">
        <v>14</v>
      </c>
      <c r="H1" s="62"/>
      <c r="I1" s="18" t="s">
        <v>16</v>
      </c>
      <c r="J1" s="16" t="s">
        <v>31</v>
      </c>
      <c r="K1" s="6" t="s">
        <v>25</v>
      </c>
      <c r="L1" s="27" t="s">
        <v>7</v>
      </c>
    </row>
    <row r="2" spans="1:12" x14ac:dyDescent="0.25">
      <c r="A2" s="11" t="s">
        <v>0</v>
      </c>
      <c r="B2" s="8">
        <f>14*2.59</f>
        <v>36.26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63"/>
      <c r="I2" s="19">
        <f t="shared" ref="I2:I17" si="0">SUM(B2:G2)</f>
        <v>36.26</v>
      </c>
      <c r="J2" s="8">
        <v>52</v>
      </c>
      <c r="K2" s="4">
        <f>SUM(J2*I2)</f>
        <v>1885.52</v>
      </c>
      <c r="L2" s="28">
        <v>0</v>
      </c>
    </row>
    <row r="3" spans="1:12" x14ac:dyDescent="0.25">
      <c r="A3" s="12" t="s">
        <v>20</v>
      </c>
      <c r="B3" s="9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63"/>
      <c r="I3" s="20">
        <f t="shared" si="0"/>
        <v>0</v>
      </c>
      <c r="J3" s="9">
        <v>52</v>
      </c>
      <c r="K3" s="2">
        <f t="shared" ref="K3:K17" si="1">SUM(J3*I3)</f>
        <v>0</v>
      </c>
      <c r="L3" s="28">
        <v>0</v>
      </c>
    </row>
    <row r="4" spans="1:12" x14ac:dyDescent="0.25">
      <c r="A4" s="12" t="s">
        <v>17</v>
      </c>
      <c r="B4" s="9">
        <f>6.4*1.5</f>
        <v>9.6000000000000014</v>
      </c>
      <c r="C4" s="2">
        <f>6.4*3.01</f>
        <v>19.263999999999999</v>
      </c>
      <c r="D4" s="2">
        <f>6.36*3.01</f>
        <v>19.143599999999999</v>
      </c>
      <c r="E4" s="2">
        <f>6.4*3.01</f>
        <v>19.263999999999999</v>
      </c>
      <c r="F4" s="2">
        <f>6.4*3.01</f>
        <v>19.263999999999999</v>
      </c>
      <c r="G4" s="2">
        <f>6.4*2.82</f>
        <v>18.047999999999998</v>
      </c>
      <c r="H4" s="63"/>
      <c r="I4" s="20">
        <f t="shared" si="0"/>
        <v>104.58359999999999</v>
      </c>
      <c r="J4" s="9">
        <v>52</v>
      </c>
      <c r="K4" s="2">
        <f t="shared" si="1"/>
        <v>5438.3471999999992</v>
      </c>
      <c r="L4" s="28">
        <v>0</v>
      </c>
    </row>
    <row r="5" spans="1:12" x14ac:dyDescent="0.25">
      <c r="A5" s="12" t="s">
        <v>1</v>
      </c>
      <c r="B5" s="9">
        <v>4</v>
      </c>
      <c r="C5" s="2">
        <v>7</v>
      </c>
      <c r="D5" s="2">
        <v>7</v>
      </c>
      <c r="E5" s="2">
        <v>7</v>
      </c>
      <c r="F5" s="2">
        <v>7</v>
      </c>
      <c r="G5" s="2">
        <v>7</v>
      </c>
      <c r="H5" s="63"/>
      <c r="I5" s="20">
        <f t="shared" si="0"/>
        <v>39</v>
      </c>
      <c r="J5" s="9">
        <v>12</v>
      </c>
      <c r="K5" s="2">
        <f t="shared" si="1"/>
        <v>468</v>
      </c>
      <c r="L5" s="28">
        <v>0</v>
      </c>
    </row>
    <row r="6" spans="1:12" x14ac:dyDescent="0.25">
      <c r="A6" s="12" t="s">
        <v>22</v>
      </c>
      <c r="B6" s="9">
        <f>1.6*2.2*2</f>
        <v>7.0400000000000009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63"/>
      <c r="I6" s="20">
        <f t="shared" si="0"/>
        <v>7.0400000000000009</v>
      </c>
      <c r="J6" s="9">
        <v>2</v>
      </c>
      <c r="K6" s="2">
        <f t="shared" si="1"/>
        <v>14.080000000000002</v>
      </c>
      <c r="L6" s="28">
        <v>0</v>
      </c>
    </row>
    <row r="7" spans="1:12" x14ac:dyDescent="0.25">
      <c r="A7" s="12" t="s">
        <v>23</v>
      </c>
      <c r="B7" s="9">
        <v>0</v>
      </c>
      <c r="C7" s="2">
        <v>0</v>
      </c>
      <c r="D7" s="2">
        <v>0</v>
      </c>
      <c r="E7" s="2">
        <f>1.5*0.8*2</f>
        <v>2.4000000000000004</v>
      </c>
      <c r="F7" s="2">
        <f>1.5*0.8*2</f>
        <v>2.4000000000000004</v>
      </c>
      <c r="G7" s="2">
        <f>1.5*0.8*2</f>
        <v>2.4000000000000004</v>
      </c>
      <c r="H7" s="63"/>
      <c r="I7" s="20">
        <f t="shared" si="0"/>
        <v>7.2000000000000011</v>
      </c>
      <c r="J7" s="9">
        <v>2</v>
      </c>
      <c r="K7" s="2">
        <f t="shared" si="1"/>
        <v>14.400000000000002</v>
      </c>
      <c r="L7" s="28">
        <v>0</v>
      </c>
    </row>
    <row r="8" spans="1:12" x14ac:dyDescent="0.25">
      <c r="A8" s="12" t="s">
        <v>2</v>
      </c>
      <c r="B8" s="9">
        <v>0</v>
      </c>
      <c r="C8" s="2">
        <v>0</v>
      </c>
      <c r="D8" s="2">
        <v>0</v>
      </c>
      <c r="E8" s="2">
        <v>0.1</v>
      </c>
      <c r="F8" s="2">
        <v>0.1</v>
      </c>
      <c r="G8" s="2">
        <v>0.1</v>
      </c>
      <c r="H8" s="63"/>
      <c r="I8" s="20">
        <f t="shared" si="0"/>
        <v>0.30000000000000004</v>
      </c>
      <c r="J8" s="9">
        <v>4</v>
      </c>
      <c r="K8" s="2">
        <f t="shared" si="1"/>
        <v>1.2000000000000002</v>
      </c>
      <c r="L8" s="28">
        <v>0</v>
      </c>
    </row>
    <row r="9" spans="1:12" x14ac:dyDescent="0.25">
      <c r="A9" s="12" t="s">
        <v>3</v>
      </c>
      <c r="B9" s="9">
        <f>1.5*1.6</f>
        <v>2.4000000000000004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63"/>
      <c r="I9" s="20">
        <f t="shared" si="0"/>
        <v>2.4000000000000004</v>
      </c>
      <c r="J9" s="17" t="s">
        <v>24</v>
      </c>
      <c r="K9" s="3" t="s">
        <v>30</v>
      </c>
      <c r="L9" s="28">
        <v>0</v>
      </c>
    </row>
    <row r="10" spans="1:12" x14ac:dyDescent="0.25">
      <c r="A10" s="12" t="s">
        <v>4</v>
      </c>
      <c r="B10" s="9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63"/>
      <c r="I10" s="20">
        <f t="shared" si="0"/>
        <v>0</v>
      </c>
      <c r="J10" s="9">
        <v>2</v>
      </c>
      <c r="K10" s="2">
        <f t="shared" si="1"/>
        <v>0</v>
      </c>
      <c r="L10" s="28">
        <v>0</v>
      </c>
    </row>
    <row r="11" spans="1:12" x14ac:dyDescent="0.25">
      <c r="A11" s="12" t="s">
        <v>5</v>
      </c>
      <c r="B11" s="9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63"/>
      <c r="I11" s="20">
        <f t="shared" si="0"/>
        <v>0</v>
      </c>
      <c r="J11" s="9">
        <v>4</v>
      </c>
      <c r="K11" s="2">
        <f t="shared" si="1"/>
        <v>0</v>
      </c>
      <c r="L11" s="28">
        <v>0</v>
      </c>
    </row>
    <row r="12" spans="1:12" x14ac:dyDescent="0.25">
      <c r="A12" s="12" t="s">
        <v>18</v>
      </c>
      <c r="B12" s="9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63"/>
      <c r="I12" s="20">
        <f t="shared" si="0"/>
        <v>0</v>
      </c>
      <c r="J12" s="9">
        <v>52</v>
      </c>
      <c r="K12" s="2">
        <f t="shared" si="1"/>
        <v>0</v>
      </c>
      <c r="L12" s="28">
        <v>0</v>
      </c>
    </row>
    <row r="13" spans="1:12" x14ac:dyDescent="0.25">
      <c r="A13" s="12" t="s">
        <v>6</v>
      </c>
      <c r="B13" s="9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63"/>
      <c r="I13" s="20">
        <f t="shared" si="0"/>
        <v>0</v>
      </c>
      <c r="J13" s="9">
        <v>2</v>
      </c>
      <c r="K13" s="2">
        <f t="shared" si="1"/>
        <v>0</v>
      </c>
      <c r="L13" s="28">
        <v>0</v>
      </c>
    </row>
    <row r="14" spans="1:12" x14ac:dyDescent="0.25">
      <c r="A14" s="12" t="s">
        <v>8</v>
      </c>
      <c r="B14" s="9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63"/>
      <c r="I14" s="20">
        <f t="shared" si="0"/>
        <v>0</v>
      </c>
      <c r="J14" s="9">
        <v>52</v>
      </c>
      <c r="K14" s="2">
        <f t="shared" si="1"/>
        <v>0</v>
      </c>
      <c r="L14" s="28">
        <v>0</v>
      </c>
    </row>
    <row r="15" spans="1:12" x14ac:dyDescent="0.25">
      <c r="A15" s="12" t="s">
        <v>19</v>
      </c>
      <c r="B15" s="9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63"/>
      <c r="I15" s="20">
        <f t="shared" si="0"/>
        <v>0</v>
      </c>
      <c r="J15" s="9">
        <v>1</v>
      </c>
      <c r="K15" s="2">
        <f t="shared" si="1"/>
        <v>0</v>
      </c>
      <c r="L15" s="28">
        <v>0</v>
      </c>
    </row>
    <row r="16" spans="1:12" x14ac:dyDescent="0.25">
      <c r="A16" s="12" t="s">
        <v>27</v>
      </c>
      <c r="B16" s="9">
        <v>2.4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63"/>
      <c r="I16" s="20">
        <f t="shared" si="0"/>
        <v>2.4</v>
      </c>
      <c r="J16" s="9">
        <v>52</v>
      </c>
      <c r="K16" s="2">
        <f t="shared" si="1"/>
        <v>124.8</v>
      </c>
      <c r="L16" s="28">
        <v>0</v>
      </c>
    </row>
    <row r="17" spans="1:12" ht="15.75" thickBot="1" x14ac:dyDescent="0.3">
      <c r="A17" s="13" t="s">
        <v>26</v>
      </c>
      <c r="B17" s="9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64"/>
      <c r="I17" s="21">
        <f t="shared" si="0"/>
        <v>0</v>
      </c>
      <c r="J17" s="9">
        <v>2</v>
      </c>
      <c r="K17" s="2">
        <f t="shared" si="1"/>
        <v>0</v>
      </c>
      <c r="L17" s="28">
        <v>0</v>
      </c>
    </row>
    <row r="18" spans="1:12" ht="15.75" thickBot="1" x14ac:dyDescent="0.3">
      <c r="K18" s="26" t="s">
        <v>32</v>
      </c>
      <c r="L18" s="29">
        <f>SUM(L2:L17)</f>
        <v>0</v>
      </c>
    </row>
  </sheetData>
  <mergeCells count="1">
    <mergeCell ref="H1:H17"/>
  </mergeCells>
  <pageMargins left="0.25" right="0.25" top="0.75" bottom="0.75" header="0.3" footer="0.3"/>
  <pageSetup paperSize="9" orientation="landscape" r:id="rId1"/>
  <ignoredErrors>
    <ignoredError sqref="D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E5A5-F3A3-4B47-8727-9FB57FF20EC8}">
  <sheetPr>
    <pageSetUpPr fitToPage="1"/>
  </sheetPr>
  <dimension ref="A1:K18"/>
  <sheetViews>
    <sheetView workbookViewId="0">
      <selection activeCell="K2" sqref="K2:K17"/>
    </sheetView>
  </sheetViews>
  <sheetFormatPr defaultRowHeight="15" x14ac:dyDescent="0.25"/>
  <cols>
    <col min="1" max="1" width="25.140625" customWidth="1"/>
    <col min="8" max="8" width="9.140625" style="1"/>
    <col min="9" max="9" width="14" customWidth="1"/>
    <col min="10" max="10" width="17.140625" customWidth="1"/>
    <col min="11" max="11" width="13.7109375" style="30" customWidth="1"/>
  </cols>
  <sheetData>
    <row r="1" spans="1:11" ht="15.75" thickBot="1" x14ac:dyDescent="0.3">
      <c r="A1" s="18" t="s">
        <v>37</v>
      </c>
      <c r="B1" s="7" t="s">
        <v>9</v>
      </c>
      <c r="C1" s="5" t="s">
        <v>10</v>
      </c>
      <c r="D1" s="5" t="s">
        <v>11</v>
      </c>
      <c r="E1" s="5" t="s">
        <v>21</v>
      </c>
      <c r="F1" s="5" t="s">
        <v>12</v>
      </c>
      <c r="G1" s="62"/>
      <c r="H1" s="18" t="s">
        <v>16</v>
      </c>
      <c r="I1" s="16" t="s">
        <v>31</v>
      </c>
      <c r="J1" s="6" t="s">
        <v>25</v>
      </c>
      <c r="K1" s="27" t="s">
        <v>7</v>
      </c>
    </row>
    <row r="2" spans="1:11" ht="33" customHeight="1" x14ac:dyDescent="0.25">
      <c r="A2" s="55" t="s">
        <v>50</v>
      </c>
      <c r="B2" s="8">
        <v>33.58</v>
      </c>
      <c r="C2" s="4">
        <v>0</v>
      </c>
      <c r="D2" s="4">
        <v>0</v>
      </c>
      <c r="E2" s="4">
        <v>0</v>
      </c>
      <c r="F2" s="4">
        <v>0</v>
      </c>
      <c r="G2" s="63"/>
      <c r="H2" s="19">
        <f t="shared" ref="H2:H17" si="0">SUM(B2:F2)</f>
        <v>33.58</v>
      </c>
      <c r="I2" s="8">
        <v>52</v>
      </c>
      <c r="J2" s="4">
        <f>SUM(I2*H2)</f>
        <v>1746.1599999999999</v>
      </c>
      <c r="K2" s="28">
        <v>0</v>
      </c>
    </row>
    <row r="3" spans="1:11" x14ac:dyDescent="0.25">
      <c r="A3" s="12" t="s">
        <v>20</v>
      </c>
      <c r="B3" s="9">
        <v>0</v>
      </c>
      <c r="C3" s="2">
        <v>32</v>
      </c>
      <c r="D3" s="2">
        <v>38.1</v>
      </c>
      <c r="E3" s="2">
        <v>38.1</v>
      </c>
      <c r="F3" s="2">
        <v>38.1</v>
      </c>
      <c r="G3" s="63"/>
      <c r="H3" s="20">
        <f t="shared" si="0"/>
        <v>146.29999999999998</v>
      </c>
      <c r="I3" s="9">
        <v>52</v>
      </c>
      <c r="J3" s="2">
        <f t="shared" ref="J3:J17" si="1">SUM(I3*H3)</f>
        <v>7607.5999999999995</v>
      </c>
      <c r="K3" s="28">
        <v>0</v>
      </c>
    </row>
    <row r="4" spans="1:11" x14ac:dyDescent="0.25">
      <c r="A4" s="12" t="s">
        <v>17</v>
      </c>
      <c r="B4" s="9">
        <v>7.73</v>
      </c>
      <c r="C4" s="2">
        <v>10.55</v>
      </c>
      <c r="D4" s="2">
        <v>10.55</v>
      </c>
      <c r="E4" s="2">
        <v>10.55</v>
      </c>
      <c r="F4" s="2">
        <v>10.55</v>
      </c>
      <c r="G4" s="63"/>
      <c r="H4" s="20">
        <f t="shared" si="0"/>
        <v>49.930000000000007</v>
      </c>
      <c r="I4" s="9">
        <v>52</v>
      </c>
      <c r="J4" s="2">
        <f t="shared" si="1"/>
        <v>2596.3600000000006</v>
      </c>
      <c r="K4" s="28">
        <v>0</v>
      </c>
    </row>
    <row r="5" spans="1:11" x14ac:dyDescent="0.25">
      <c r="A5" s="12" t="s">
        <v>1</v>
      </c>
      <c r="B5" s="9">
        <v>4.8</v>
      </c>
      <c r="C5" s="2">
        <v>25.7</v>
      </c>
      <c r="D5" s="2">
        <v>25.7</v>
      </c>
      <c r="E5" s="2">
        <v>25.7</v>
      </c>
      <c r="F5" s="2">
        <v>20.2</v>
      </c>
      <c r="G5" s="63"/>
      <c r="H5" s="20">
        <f t="shared" si="0"/>
        <v>102.10000000000001</v>
      </c>
      <c r="I5" s="9">
        <v>12</v>
      </c>
      <c r="J5" s="2">
        <f t="shared" si="1"/>
        <v>1225.2</v>
      </c>
      <c r="K5" s="28">
        <v>0</v>
      </c>
    </row>
    <row r="6" spans="1:11" x14ac:dyDescent="0.25">
      <c r="A6" s="12" t="s">
        <v>22</v>
      </c>
      <c r="B6" s="9">
        <f>1.1*2.05*4+2.15*2.2*2</f>
        <v>18.48</v>
      </c>
      <c r="C6" s="2">
        <v>0</v>
      </c>
      <c r="D6" s="2">
        <v>0</v>
      </c>
      <c r="E6" s="2">
        <v>0</v>
      </c>
      <c r="F6" s="2">
        <v>0</v>
      </c>
      <c r="G6" s="63"/>
      <c r="H6" s="20">
        <f t="shared" si="0"/>
        <v>18.48</v>
      </c>
      <c r="I6" s="9">
        <v>2</v>
      </c>
      <c r="J6" s="2">
        <f t="shared" si="1"/>
        <v>36.96</v>
      </c>
      <c r="K6" s="28">
        <v>0</v>
      </c>
    </row>
    <row r="7" spans="1:11" x14ac:dyDescent="0.25">
      <c r="A7" s="12" t="s">
        <v>23</v>
      </c>
      <c r="B7" s="9">
        <v>0</v>
      </c>
      <c r="C7" s="2">
        <v>0</v>
      </c>
      <c r="D7" s="2">
        <v>0</v>
      </c>
      <c r="E7" s="2">
        <v>0</v>
      </c>
      <c r="F7" s="2">
        <v>0</v>
      </c>
      <c r="G7" s="63"/>
      <c r="H7" s="20">
        <f t="shared" si="0"/>
        <v>0</v>
      </c>
      <c r="I7" s="9">
        <v>2</v>
      </c>
      <c r="J7" s="2">
        <f t="shared" si="1"/>
        <v>0</v>
      </c>
      <c r="K7" s="28">
        <v>0</v>
      </c>
    </row>
    <row r="8" spans="1:11" x14ac:dyDescent="0.25">
      <c r="A8" s="12" t="s">
        <v>2</v>
      </c>
      <c r="B8" s="9">
        <v>0</v>
      </c>
      <c r="C8" s="2">
        <v>0</v>
      </c>
      <c r="D8" s="2">
        <v>0</v>
      </c>
      <c r="E8" s="2">
        <v>0</v>
      </c>
      <c r="F8" s="2">
        <v>0</v>
      </c>
      <c r="G8" s="63"/>
      <c r="H8" s="20">
        <f t="shared" si="0"/>
        <v>0</v>
      </c>
      <c r="I8" s="9">
        <v>4</v>
      </c>
      <c r="J8" s="2">
        <f t="shared" si="1"/>
        <v>0</v>
      </c>
      <c r="K8" s="28">
        <v>0</v>
      </c>
    </row>
    <row r="9" spans="1:11" x14ac:dyDescent="0.25">
      <c r="A9" s="12" t="s">
        <v>3</v>
      </c>
      <c r="B9" s="9">
        <v>30</v>
      </c>
      <c r="C9" s="2">
        <v>32</v>
      </c>
      <c r="D9" s="2">
        <v>38.1</v>
      </c>
      <c r="E9" s="2">
        <v>38.1</v>
      </c>
      <c r="F9" s="2">
        <v>38.1</v>
      </c>
      <c r="G9" s="63"/>
      <c r="H9" s="20">
        <f t="shared" si="0"/>
        <v>176.29999999999998</v>
      </c>
      <c r="I9" s="17" t="s">
        <v>24</v>
      </c>
      <c r="J9" s="3" t="s">
        <v>30</v>
      </c>
      <c r="K9" s="28">
        <v>0</v>
      </c>
    </row>
    <row r="10" spans="1:11" x14ac:dyDescent="0.25">
      <c r="A10" s="12" t="s">
        <v>4</v>
      </c>
      <c r="B10" s="9">
        <v>8</v>
      </c>
      <c r="C10" s="2">
        <v>0</v>
      </c>
      <c r="D10" s="2">
        <v>0</v>
      </c>
      <c r="E10" s="2">
        <v>0</v>
      </c>
      <c r="F10" s="2">
        <v>0</v>
      </c>
      <c r="G10" s="63"/>
      <c r="H10" s="20">
        <f t="shared" si="0"/>
        <v>8</v>
      </c>
      <c r="I10" s="9">
        <v>2</v>
      </c>
      <c r="J10" s="2">
        <f t="shared" si="1"/>
        <v>16</v>
      </c>
      <c r="K10" s="28">
        <v>0</v>
      </c>
    </row>
    <row r="11" spans="1:11" x14ac:dyDescent="0.25">
      <c r="A11" s="12" t="s">
        <v>5</v>
      </c>
      <c r="B11" s="9"/>
      <c r="C11" s="2">
        <v>0</v>
      </c>
      <c r="D11" s="2">
        <v>0</v>
      </c>
      <c r="E11" s="2">
        <v>0</v>
      </c>
      <c r="F11" s="2">
        <v>0</v>
      </c>
      <c r="G11" s="63"/>
      <c r="H11" s="20">
        <f t="shared" si="0"/>
        <v>0</v>
      </c>
      <c r="I11" s="9">
        <v>4</v>
      </c>
      <c r="J11" s="2">
        <f t="shared" si="1"/>
        <v>0</v>
      </c>
      <c r="K11" s="28">
        <v>0</v>
      </c>
    </row>
    <row r="12" spans="1:11" x14ac:dyDescent="0.25">
      <c r="A12" s="12" t="s">
        <v>18</v>
      </c>
      <c r="B12" s="9">
        <f>1.5*1.5*2+1.5*2*4</f>
        <v>16.5</v>
      </c>
      <c r="C12" s="2">
        <v>2.5</v>
      </c>
      <c r="D12" s="2">
        <v>2.5</v>
      </c>
      <c r="E12" s="2">
        <v>2.5</v>
      </c>
      <c r="F12" s="2">
        <v>2.5</v>
      </c>
      <c r="G12" s="63"/>
      <c r="H12" s="20">
        <f t="shared" si="0"/>
        <v>26.5</v>
      </c>
      <c r="I12" s="9">
        <v>52</v>
      </c>
      <c r="J12" s="2">
        <f t="shared" si="1"/>
        <v>1378</v>
      </c>
      <c r="K12" s="28">
        <v>0</v>
      </c>
    </row>
    <row r="13" spans="1:11" x14ac:dyDescent="0.25">
      <c r="A13" s="12" t="s">
        <v>6</v>
      </c>
      <c r="B13" s="9">
        <v>0</v>
      </c>
      <c r="C13" s="2">
        <v>0</v>
      </c>
      <c r="D13" s="2">
        <v>0</v>
      </c>
      <c r="E13" s="2">
        <v>0</v>
      </c>
      <c r="F13" s="2">
        <v>0</v>
      </c>
      <c r="G13" s="63"/>
      <c r="H13" s="20">
        <f t="shared" si="0"/>
        <v>0</v>
      </c>
      <c r="I13" s="9">
        <v>2</v>
      </c>
      <c r="J13" s="2">
        <f t="shared" si="1"/>
        <v>0</v>
      </c>
      <c r="K13" s="28">
        <v>0</v>
      </c>
    </row>
    <row r="14" spans="1:11" x14ac:dyDescent="0.25">
      <c r="A14" s="12" t="s">
        <v>8</v>
      </c>
      <c r="B14" s="9">
        <v>4.55</v>
      </c>
      <c r="C14" s="2">
        <v>0</v>
      </c>
      <c r="D14" s="2">
        <v>0</v>
      </c>
      <c r="E14" s="2">
        <v>0</v>
      </c>
      <c r="F14" s="2">
        <v>0</v>
      </c>
      <c r="G14" s="63"/>
      <c r="H14" s="20">
        <f t="shared" si="0"/>
        <v>4.55</v>
      </c>
      <c r="I14" s="9">
        <v>52</v>
      </c>
      <c r="J14" s="2">
        <f t="shared" si="1"/>
        <v>236.6</v>
      </c>
      <c r="K14" s="28">
        <v>0</v>
      </c>
    </row>
    <row r="15" spans="1:11" x14ac:dyDescent="0.25">
      <c r="A15" s="12" t="s">
        <v>19</v>
      </c>
      <c r="B15" s="9">
        <v>0</v>
      </c>
      <c r="C15" s="2">
        <v>0</v>
      </c>
      <c r="D15" s="2">
        <v>0</v>
      </c>
      <c r="E15" s="2">
        <v>0</v>
      </c>
      <c r="F15" s="2">
        <v>0</v>
      </c>
      <c r="G15" s="63"/>
      <c r="H15" s="20">
        <f t="shared" si="0"/>
        <v>0</v>
      </c>
      <c r="I15" s="9">
        <v>1</v>
      </c>
      <c r="J15" s="2">
        <f t="shared" si="1"/>
        <v>0</v>
      </c>
      <c r="K15" s="28">
        <v>0</v>
      </c>
    </row>
    <row r="16" spans="1:11" x14ac:dyDescent="0.25">
      <c r="A16" s="12" t="s">
        <v>27</v>
      </c>
      <c r="B16" s="9">
        <f>1.07*2.3</f>
        <v>2.4609999999999999</v>
      </c>
      <c r="C16" s="2">
        <v>0</v>
      </c>
      <c r="D16" s="2">
        <v>0</v>
      </c>
      <c r="E16" s="2">
        <v>0</v>
      </c>
      <c r="F16" s="2">
        <v>0</v>
      </c>
      <c r="G16" s="63"/>
      <c r="H16" s="20">
        <f t="shared" si="0"/>
        <v>2.4609999999999999</v>
      </c>
      <c r="I16" s="9">
        <v>52</v>
      </c>
      <c r="J16" s="2">
        <f t="shared" si="1"/>
        <v>127.97199999999999</v>
      </c>
      <c r="K16" s="28">
        <v>0</v>
      </c>
    </row>
    <row r="17" spans="1:11" ht="15.75" thickBot="1" x14ac:dyDescent="0.3">
      <c r="A17" s="13" t="s">
        <v>26</v>
      </c>
      <c r="B17" s="9">
        <f>22.96+5*18</f>
        <v>112.96000000000001</v>
      </c>
      <c r="C17" s="2">
        <v>0</v>
      </c>
      <c r="D17" s="2">
        <v>0</v>
      </c>
      <c r="E17" s="2">
        <v>0</v>
      </c>
      <c r="F17" s="2">
        <v>0</v>
      </c>
      <c r="G17" s="64"/>
      <c r="H17" s="21">
        <f t="shared" si="0"/>
        <v>112.96000000000001</v>
      </c>
      <c r="I17" s="9">
        <v>2</v>
      </c>
      <c r="J17" s="2">
        <f t="shared" si="1"/>
        <v>225.92000000000002</v>
      </c>
      <c r="K17" s="28">
        <v>0</v>
      </c>
    </row>
    <row r="18" spans="1:11" ht="15.75" thickBot="1" x14ac:dyDescent="0.3">
      <c r="J18" s="26" t="s">
        <v>32</v>
      </c>
      <c r="K18" s="29">
        <f>SUM(K2:K17)</f>
        <v>0</v>
      </c>
    </row>
  </sheetData>
  <mergeCells count="1">
    <mergeCell ref="G1:G17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5E67-525A-4848-8686-AFF88553E6C5}">
  <sheetPr>
    <pageSetUpPr fitToPage="1"/>
  </sheetPr>
  <dimension ref="A1:O18"/>
  <sheetViews>
    <sheetView workbookViewId="0">
      <selection activeCell="C34" sqref="C34"/>
    </sheetView>
  </sheetViews>
  <sheetFormatPr defaultRowHeight="15" x14ac:dyDescent="0.25"/>
  <cols>
    <col min="1" max="1" width="24.5703125" customWidth="1"/>
    <col min="12" max="12" width="9.140625" style="1"/>
    <col min="13" max="13" width="14" customWidth="1"/>
    <col min="14" max="14" width="17.140625" customWidth="1"/>
    <col min="15" max="15" width="13.7109375" style="30" customWidth="1"/>
  </cols>
  <sheetData>
    <row r="1" spans="1:15" ht="15.75" thickBot="1" x14ac:dyDescent="0.3">
      <c r="A1" s="18" t="s">
        <v>41</v>
      </c>
      <c r="B1" s="7" t="s">
        <v>9</v>
      </c>
      <c r="C1" s="5" t="s">
        <v>10</v>
      </c>
      <c r="D1" s="5" t="s">
        <v>11</v>
      </c>
      <c r="E1" s="5" t="s">
        <v>21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28</v>
      </c>
      <c r="K1" s="62"/>
      <c r="L1" s="18" t="s">
        <v>16</v>
      </c>
      <c r="M1" s="16" t="s">
        <v>31</v>
      </c>
      <c r="N1" s="22" t="s">
        <v>25</v>
      </c>
      <c r="O1" s="32" t="s">
        <v>7</v>
      </c>
    </row>
    <row r="2" spans="1:15" x14ac:dyDescent="0.25">
      <c r="A2" s="11" t="s">
        <v>0</v>
      </c>
      <c r="B2" s="8">
        <v>69.16</v>
      </c>
      <c r="C2" s="4">
        <f>11.94+5.47+15.12</f>
        <v>32.53</v>
      </c>
      <c r="D2" s="4">
        <v>15.12</v>
      </c>
      <c r="E2" s="4">
        <v>15.12</v>
      </c>
      <c r="F2" s="4">
        <v>15.12</v>
      </c>
      <c r="G2" s="4">
        <v>15.12</v>
      </c>
      <c r="H2" s="4">
        <v>15.12</v>
      </c>
      <c r="I2" s="4">
        <v>15.12</v>
      </c>
      <c r="J2" s="4">
        <v>15.12</v>
      </c>
      <c r="K2" s="63"/>
      <c r="L2" s="19">
        <f t="shared" ref="L2:L17" si="0">SUM(B2:J2)</f>
        <v>207.53000000000003</v>
      </c>
      <c r="M2" s="8">
        <v>52</v>
      </c>
      <c r="N2" s="14">
        <f>SUM(M2*L2)</f>
        <v>10791.560000000001</v>
      </c>
      <c r="O2" s="28">
        <v>0</v>
      </c>
    </row>
    <row r="3" spans="1:15" x14ac:dyDescent="0.25">
      <c r="A3" s="12" t="s">
        <v>20</v>
      </c>
      <c r="B3" s="9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63"/>
      <c r="L3" s="20">
        <f t="shared" si="0"/>
        <v>0</v>
      </c>
      <c r="M3" s="9">
        <v>52</v>
      </c>
      <c r="N3" s="15">
        <f t="shared" ref="N3:N17" si="1">SUM(M3*L3)</f>
        <v>0</v>
      </c>
      <c r="O3" s="28">
        <v>0</v>
      </c>
    </row>
    <row r="4" spans="1:15" x14ac:dyDescent="0.25">
      <c r="A4" s="12" t="s">
        <v>17</v>
      </c>
      <c r="B4" s="9">
        <v>9.4499999999999993</v>
      </c>
      <c r="C4" s="2">
        <v>8.3800000000000008</v>
      </c>
      <c r="D4" s="2">
        <v>8.3800000000000008</v>
      </c>
      <c r="E4" s="2">
        <v>8.3800000000000008</v>
      </c>
      <c r="F4" s="2">
        <v>8.3800000000000008</v>
      </c>
      <c r="G4" s="2">
        <v>8.3800000000000008</v>
      </c>
      <c r="H4" s="2">
        <v>8.3800000000000008</v>
      </c>
      <c r="I4" s="2">
        <v>8.3800000000000008</v>
      </c>
      <c r="J4" s="2">
        <v>0</v>
      </c>
      <c r="K4" s="63"/>
      <c r="L4" s="20">
        <f t="shared" si="0"/>
        <v>68.110000000000014</v>
      </c>
      <c r="M4" s="9">
        <v>52</v>
      </c>
      <c r="N4" s="15">
        <f t="shared" si="1"/>
        <v>3541.7200000000007</v>
      </c>
      <c r="O4" s="28">
        <v>0</v>
      </c>
    </row>
    <row r="5" spans="1:15" x14ac:dyDescent="0.25">
      <c r="A5" s="12" t="s">
        <v>1</v>
      </c>
      <c r="B5" s="9">
        <v>4.5</v>
      </c>
      <c r="C5" s="2">
        <v>4.5</v>
      </c>
      <c r="D5" s="2">
        <v>4.5</v>
      </c>
      <c r="E5" s="2">
        <v>4.5</v>
      </c>
      <c r="F5" s="2">
        <v>4.5</v>
      </c>
      <c r="G5" s="2">
        <v>4.5</v>
      </c>
      <c r="H5" s="2">
        <v>4.5</v>
      </c>
      <c r="I5" s="2">
        <v>4.5</v>
      </c>
      <c r="J5" s="2">
        <v>0</v>
      </c>
      <c r="K5" s="63"/>
      <c r="L5" s="20">
        <f t="shared" si="0"/>
        <v>36</v>
      </c>
      <c r="M5" s="9">
        <v>12</v>
      </c>
      <c r="N5" s="15">
        <f t="shared" si="1"/>
        <v>432</v>
      </c>
      <c r="O5" s="28">
        <v>0</v>
      </c>
    </row>
    <row r="6" spans="1:15" x14ac:dyDescent="0.25">
      <c r="A6" s="12" t="s">
        <v>22</v>
      </c>
      <c r="B6" s="9">
        <v>0</v>
      </c>
      <c r="C6" s="2">
        <f>2*1.3*2+1.15*2.2</f>
        <v>7.73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63"/>
      <c r="L6" s="20">
        <f t="shared" si="0"/>
        <v>7.73</v>
      </c>
      <c r="M6" s="9">
        <v>2</v>
      </c>
      <c r="N6" s="15">
        <f t="shared" si="1"/>
        <v>15.46</v>
      </c>
      <c r="O6" s="28">
        <v>0</v>
      </c>
    </row>
    <row r="7" spans="1:15" x14ac:dyDescent="0.25">
      <c r="A7" s="12" t="s">
        <v>23</v>
      </c>
      <c r="B7" s="9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63"/>
      <c r="L7" s="20">
        <f t="shared" si="0"/>
        <v>0</v>
      </c>
      <c r="M7" s="9">
        <v>2</v>
      </c>
      <c r="N7" s="15">
        <f t="shared" si="1"/>
        <v>0</v>
      </c>
      <c r="O7" s="28">
        <v>0</v>
      </c>
    </row>
    <row r="8" spans="1:15" x14ac:dyDescent="0.25">
      <c r="A8" s="12" t="s">
        <v>2</v>
      </c>
      <c r="B8" s="9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63"/>
      <c r="L8" s="20">
        <f t="shared" si="0"/>
        <v>0</v>
      </c>
      <c r="M8" s="9">
        <v>4</v>
      </c>
      <c r="N8" s="15">
        <f t="shared" si="1"/>
        <v>0</v>
      </c>
      <c r="O8" s="28">
        <v>0</v>
      </c>
    </row>
    <row r="9" spans="1:15" x14ac:dyDescent="0.25">
      <c r="A9" s="12" t="s">
        <v>3</v>
      </c>
      <c r="B9" s="9">
        <v>0</v>
      </c>
      <c r="C9" s="2">
        <v>10.71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63"/>
      <c r="L9" s="20">
        <f t="shared" si="0"/>
        <v>10.71</v>
      </c>
      <c r="M9" s="17" t="s">
        <v>24</v>
      </c>
      <c r="N9" s="23" t="s">
        <v>30</v>
      </c>
      <c r="O9" s="28">
        <v>0</v>
      </c>
    </row>
    <row r="10" spans="1:15" x14ac:dyDescent="0.25">
      <c r="A10" s="12" t="s">
        <v>4</v>
      </c>
      <c r="B10" s="9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63"/>
      <c r="L10" s="20">
        <f t="shared" si="0"/>
        <v>0</v>
      </c>
      <c r="M10" s="9">
        <v>2</v>
      </c>
      <c r="N10" s="15">
        <f t="shared" si="1"/>
        <v>0</v>
      </c>
      <c r="O10" s="28">
        <v>0</v>
      </c>
    </row>
    <row r="11" spans="1:15" x14ac:dyDescent="0.25">
      <c r="A11" s="12" t="s">
        <v>5</v>
      </c>
      <c r="B11" s="9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63"/>
      <c r="L11" s="20">
        <f t="shared" si="0"/>
        <v>0</v>
      </c>
      <c r="M11" s="9">
        <v>4</v>
      </c>
      <c r="N11" s="15">
        <f t="shared" si="1"/>
        <v>0</v>
      </c>
      <c r="O11" s="28">
        <v>0</v>
      </c>
    </row>
    <row r="12" spans="1:15" x14ac:dyDescent="0.25">
      <c r="A12" s="12" t="s">
        <v>18</v>
      </c>
      <c r="B12" s="9">
        <f>2.85*2+2.3*2*2+1.2*2*2</f>
        <v>19.7</v>
      </c>
      <c r="C12" s="2">
        <v>2</v>
      </c>
      <c r="D12" s="2">
        <v>2</v>
      </c>
      <c r="E12" s="2">
        <v>2</v>
      </c>
      <c r="F12" s="2">
        <v>2</v>
      </c>
      <c r="G12" s="2">
        <v>2</v>
      </c>
      <c r="H12" s="2">
        <v>2</v>
      </c>
      <c r="I12" s="2">
        <v>2</v>
      </c>
      <c r="J12" s="2">
        <v>2</v>
      </c>
      <c r="K12" s="63"/>
      <c r="L12" s="20">
        <f t="shared" si="0"/>
        <v>35.700000000000003</v>
      </c>
      <c r="M12" s="9">
        <v>52</v>
      </c>
      <c r="N12" s="15">
        <f t="shared" si="1"/>
        <v>1856.4</v>
      </c>
      <c r="O12" s="28">
        <v>0</v>
      </c>
    </row>
    <row r="13" spans="1:15" x14ac:dyDescent="0.25">
      <c r="A13" s="12" t="s">
        <v>6</v>
      </c>
      <c r="B13" s="9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63"/>
      <c r="L13" s="20">
        <f t="shared" si="0"/>
        <v>0</v>
      </c>
      <c r="M13" s="9">
        <v>2</v>
      </c>
      <c r="N13" s="15">
        <f t="shared" si="1"/>
        <v>0</v>
      </c>
      <c r="O13" s="28">
        <v>0</v>
      </c>
    </row>
    <row r="14" spans="1:15" x14ac:dyDescent="0.25">
      <c r="A14" s="12" t="s">
        <v>8</v>
      </c>
      <c r="B14" s="9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63"/>
      <c r="L14" s="20">
        <f t="shared" si="0"/>
        <v>0</v>
      </c>
      <c r="M14" s="9">
        <v>52</v>
      </c>
      <c r="N14" s="15">
        <f t="shared" si="1"/>
        <v>0</v>
      </c>
      <c r="O14" s="28">
        <v>0</v>
      </c>
    </row>
    <row r="15" spans="1:15" x14ac:dyDescent="0.25">
      <c r="A15" s="12" t="s">
        <v>19</v>
      </c>
      <c r="B15" s="9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63"/>
      <c r="L15" s="20">
        <f t="shared" si="0"/>
        <v>0</v>
      </c>
      <c r="M15" s="9">
        <v>1</v>
      </c>
      <c r="N15" s="15">
        <f t="shared" si="1"/>
        <v>0</v>
      </c>
      <c r="O15" s="28">
        <v>0</v>
      </c>
    </row>
    <row r="16" spans="1:15" x14ac:dyDescent="0.25">
      <c r="A16" s="12" t="s">
        <v>27</v>
      </c>
      <c r="B16" s="9">
        <v>0</v>
      </c>
      <c r="C16" s="2">
        <v>10.71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63"/>
      <c r="L16" s="20">
        <f t="shared" si="0"/>
        <v>10.71</v>
      </c>
      <c r="M16" s="9">
        <v>52</v>
      </c>
      <c r="N16" s="15">
        <f t="shared" si="1"/>
        <v>556.92000000000007</v>
      </c>
      <c r="O16" s="28">
        <v>0</v>
      </c>
    </row>
    <row r="17" spans="1:15" ht="15.75" thickBot="1" x14ac:dyDescent="0.3">
      <c r="A17" s="13" t="s">
        <v>26</v>
      </c>
      <c r="B17" s="9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64"/>
      <c r="L17" s="21">
        <f t="shared" si="0"/>
        <v>0</v>
      </c>
      <c r="M17" s="9">
        <v>2</v>
      </c>
      <c r="N17" s="44">
        <f t="shared" si="1"/>
        <v>0</v>
      </c>
      <c r="O17" s="28">
        <v>0</v>
      </c>
    </row>
    <row r="18" spans="1:15" ht="15.75" thickBot="1" x14ac:dyDescent="0.3">
      <c r="N18" s="26" t="s">
        <v>32</v>
      </c>
      <c r="O18" s="29">
        <f>SUM(O2:O17)</f>
        <v>0</v>
      </c>
    </row>
  </sheetData>
  <mergeCells count="1">
    <mergeCell ref="K1:K17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Přehled</vt:lpstr>
      <vt:lpstr>Vranovská 1a</vt:lpstr>
      <vt:lpstr>Bedřichovická 19</vt:lpstr>
      <vt:lpstr>Křenová 47</vt:lpstr>
      <vt:lpstr>Křenová 6</vt:lpstr>
      <vt:lpstr>Hálkova 4</vt:lpstr>
      <vt:lpstr>Lomená 48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Strýček Matěj (MMB_OSM)</dc:creator>
  <cp:lastModifiedBy>Strýček Matěj (MMB_OSM)</cp:lastModifiedBy>
  <cp:lastPrinted>2025-02-24T07:11:17Z</cp:lastPrinted>
  <dcterms:created xsi:type="dcterms:W3CDTF">2025-01-28T13:58:44Z</dcterms:created>
  <dcterms:modified xsi:type="dcterms:W3CDTF">2025-02-25T08:13:30Z</dcterms:modified>
</cp:coreProperties>
</file>