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2025\3000_Projekty_DPS_DSP_DUR\2025-3017_PK Mendlovo náměstí 15 - rekonstrukce kotelny\Edit\"/>
    </mc:Choice>
  </mc:AlternateContent>
  <xr:revisionPtr revIDLastSave="0" documentId="13_ncr:1_{21ACB409-A5A2-432B-9A08-323FC09AEFB6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PS 01.2 PS 01.2.1 Pol" sheetId="12" r:id="rId4"/>
    <sheet name="PS 01.2 PS 01.2.2 Pol" sheetId="13" r:id="rId5"/>
    <sheet name="PS 01.2 PS 01.2.3 Pol" sheetId="14" r:id="rId6"/>
  </sheets>
  <externalReferences>
    <externalReference r:id="rId7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'PS 01.2 PS 01.2.1 Pol'!$1:$7</definedName>
    <definedName name="_xlnm.Print_Titles" localSheetId="4">'PS 01.2 PS 01.2.2 Pol'!$1:$7</definedName>
    <definedName name="_xlnm.Print_Titles" localSheetId="5">'PS 01.2 PS 01.2.3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'PS 01.2 PS 01.2.1 Pol'!$A$1:$Y$58</definedName>
    <definedName name="_xlnm.Print_Area" localSheetId="4">'PS 01.2 PS 01.2.2 Pol'!$A$1:$Y$49</definedName>
    <definedName name="_xlnm.Print_Area" localSheetId="5">'PS 01.2 PS 01.2.3 Pol'!$A$1:$Y$19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3" i="1" l="1"/>
  <c r="I62" i="1"/>
  <c r="I61" i="1"/>
  <c r="I60" i="1"/>
  <c r="I59" i="1"/>
  <c r="I58" i="1"/>
  <c r="I57" i="1"/>
  <c r="G44" i="1"/>
  <c r="F44" i="1"/>
  <c r="G43" i="1"/>
  <c r="F43" i="1"/>
  <c r="G42" i="1"/>
  <c r="F42" i="1"/>
  <c r="G41" i="1"/>
  <c r="F41" i="1"/>
  <c r="G39" i="1"/>
  <c r="F39" i="1"/>
  <c r="G18" i="14"/>
  <c r="BA16" i="14"/>
  <c r="BA10" i="14"/>
  <c r="G9" i="14"/>
  <c r="G8" i="14" s="1"/>
  <c r="I9" i="14"/>
  <c r="I8" i="14" s="1"/>
  <c r="K9" i="14"/>
  <c r="K8" i="14" s="1"/>
  <c r="M9" i="14"/>
  <c r="M8" i="14" s="1"/>
  <c r="O9" i="14"/>
  <c r="O8" i="14" s="1"/>
  <c r="Q9" i="14"/>
  <c r="Q8" i="14" s="1"/>
  <c r="V9" i="14"/>
  <c r="V8" i="14" s="1"/>
  <c r="G11" i="14"/>
  <c r="I11" i="14"/>
  <c r="K11" i="14"/>
  <c r="M11" i="14"/>
  <c r="O11" i="14"/>
  <c r="Q11" i="14"/>
  <c r="V11" i="14"/>
  <c r="G13" i="14"/>
  <c r="I13" i="14"/>
  <c r="K13" i="14"/>
  <c r="M13" i="14"/>
  <c r="O13" i="14"/>
  <c r="Q13" i="14"/>
  <c r="V13" i="14"/>
  <c r="G14" i="14"/>
  <c r="I14" i="14"/>
  <c r="G15" i="14"/>
  <c r="I15" i="14"/>
  <c r="K15" i="14"/>
  <c r="K14" i="14" s="1"/>
  <c r="M15" i="14"/>
  <c r="M14" i="14" s="1"/>
  <c r="O15" i="14"/>
  <c r="O14" i="14" s="1"/>
  <c r="Q15" i="14"/>
  <c r="Q14" i="14" s="1"/>
  <c r="V15" i="14"/>
  <c r="V14" i="14" s="1"/>
  <c r="AE18" i="14"/>
  <c r="AF18" i="14"/>
  <c r="G48" i="13"/>
  <c r="BA41" i="13"/>
  <c r="BA29" i="13"/>
  <c r="BA26" i="13"/>
  <c r="BA23" i="13"/>
  <c r="BA21" i="13"/>
  <c r="BA10" i="13"/>
  <c r="G8" i="13"/>
  <c r="G9" i="13"/>
  <c r="M9" i="13" s="1"/>
  <c r="I9" i="13"/>
  <c r="I8" i="13" s="1"/>
  <c r="K9" i="13"/>
  <c r="K8" i="13" s="1"/>
  <c r="O9" i="13"/>
  <c r="Q9" i="13"/>
  <c r="V9" i="13"/>
  <c r="G11" i="13"/>
  <c r="M11" i="13" s="1"/>
  <c r="I11" i="13"/>
  <c r="K11" i="13"/>
  <c r="O11" i="13"/>
  <c r="Q11" i="13"/>
  <c r="V11" i="13"/>
  <c r="G12" i="13"/>
  <c r="I12" i="13"/>
  <c r="K12" i="13"/>
  <c r="M12" i="13"/>
  <c r="O12" i="13"/>
  <c r="O8" i="13" s="1"/>
  <c r="Q12" i="13"/>
  <c r="V12" i="13"/>
  <c r="G13" i="13"/>
  <c r="I13" i="13"/>
  <c r="K13" i="13"/>
  <c r="M13" i="13"/>
  <c r="O13" i="13"/>
  <c r="Q13" i="13"/>
  <c r="V13" i="13"/>
  <c r="G15" i="13"/>
  <c r="I15" i="13"/>
  <c r="K15" i="13"/>
  <c r="M15" i="13"/>
  <c r="O15" i="13"/>
  <c r="Q15" i="13"/>
  <c r="Q8" i="13" s="1"/>
  <c r="V15" i="13"/>
  <c r="V8" i="13" s="1"/>
  <c r="G17" i="13"/>
  <c r="I17" i="13"/>
  <c r="K17" i="13"/>
  <c r="M17" i="13"/>
  <c r="O17" i="13"/>
  <c r="Q17" i="13"/>
  <c r="V17" i="13"/>
  <c r="G18" i="13"/>
  <c r="V18" i="13"/>
  <c r="G19" i="13"/>
  <c r="M19" i="13" s="1"/>
  <c r="I19" i="13"/>
  <c r="I18" i="13" s="1"/>
  <c r="K19" i="13"/>
  <c r="O19" i="13"/>
  <c r="Q19" i="13"/>
  <c r="V19" i="13"/>
  <c r="G20" i="13"/>
  <c r="M20" i="13" s="1"/>
  <c r="I20" i="13"/>
  <c r="K20" i="13"/>
  <c r="K18" i="13" s="1"/>
  <c r="O20" i="13"/>
  <c r="Q20" i="13"/>
  <c r="V20" i="13"/>
  <c r="G22" i="13"/>
  <c r="I22" i="13"/>
  <c r="K22" i="13"/>
  <c r="M22" i="13"/>
  <c r="O22" i="13"/>
  <c r="Q22" i="13"/>
  <c r="V22" i="13"/>
  <c r="G25" i="13"/>
  <c r="I25" i="13"/>
  <c r="K25" i="13"/>
  <c r="M25" i="13"/>
  <c r="O25" i="13"/>
  <c r="O18" i="13" s="1"/>
  <c r="Q25" i="13"/>
  <c r="V25" i="13"/>
  <c r="G28" i="13"/>
  <c r="I28" i="13"/>
  <c r="K28" i="13"/>
  <c r="M28" i="13"/>
  <c r="O28" i="13"/>
  <c r="Q28" i="13"/>
  <c r="Q18" i="13" s="1"/>
  <c r="V28" i="13"/>
  <c r="G32" i="13"/>
  <c r="G31" i="13" s="1"/>
  <c r="I32" i="13"/>
  <c r="I31" i="13" s="1"/>
  <c r="K32" i="13"/>
  <c r="K31" i="13" s="1"/>
  <c r="M32" i="13"/>
  <c r="O32" i="13"/>
  <c r="O31" i="13" s="1"/>
  <c r="Q32" i="13"/>
  <c r="Q31" i="13" s="1"/>
  <c r="V32" i="13"/>
  <c r="V31" i="13" s="1"/>
  <c r="G34" i="13"/>
  <c r="M34" i="13" s="1"/>
  <c r="I34" i="13"/>
  <c r="K34" i="13"/>
  <c r="O34" i="13"/>
  <c r="Q34" i="13"/>
  <c r="V34" i="13"/>
  <c r="G35" i="13"/>
  <c r="M35" i="13" s="1"/>
  <c r="I35" i="13"/>
  <c r="K35" i="13"/>
  <c r="O35" i="13"/>
  <c r="Q35" i="13"/>
  <c r="V35" i="13"/>
  <c r="G36" i="13"/>
  <c r="M36" i="13" s="1"/>
  <c r="I36" i="13"/>
  <c r="K36" i="13"/>
  <c r="O36" i="13"/>
  <c r="Q36" i="13"/>
  <c r="V36" i="13"/>
  <c r="G37" i="13"/>
  <c r="I37" i="13"/>
  <c r="K37" i="13"/>
  <c r="M37" i="13"/>
  <c r="O37" i="13"/>
  <c r="Q37" i="13"/>
  <c r="V37" i="13"/>
  <c r="G38" i="13"/>
  <c r="I38" i="13"/>
  <c r="K38" i="13"/>
  <c r="M38" i="13"/>
  <c r="O38" i="13"/>
  <c r="Q38" i="13"/>
  <c r="V38" i="13"/>
  <c r="G39" i="13"/>
  <c r="I39" i="13"/>
  <c r="K39" i="13"/>
  <c r="M39" i="13"/>
  <c r="O39" i="13"/>
  <c r="Q39" i="13"/>
  <c r="V39" i="13"/>
  <c r="G40" i="13"/>
  <c r="I40" i="13"/>
  <c r="K40" i="13"/>
  <c r="M40" i="13"/>
  <c r="O40" i="13"/>
  <c r="Q40" i="13"/>
  <c r="V40" i="13"/>
  <c r="G42" i="13"/>
  <c r="I42" i="13"/>
  <c r="K42" i="13"/>
  <c r="M42" i="13"/>
  <c r="O42" i="13"/>
  <c r="Q42" i="13"/>
  <c r="V42" i="13"/>
  <c r="G43" i="13"/>
  <c r="I43" i="13"/>
  <c r="K43" i="13"/>
  <c r="M43" i="13"/>
  <c r="O43" i="13"/>
  <c r="Q43" i="13"/>
  <c r="V43" i="13"/>
  <c r="G44" i="13"/>
  <c r="M44" i="13" s="1"/>
  <c r="I44" i="13"/>
  <c r="K44" i="13"/>
  <c r="O44" i="13"/>
  <c r="Q44" i="13"/>
  <c r="V44" i="13"/>
  <c r="G45" i="13"/>
  <c r="I45" i="13"/>
  <c r="K45" i="13"/>
  <c r="M45" i="13"/>
  <c r="O45" i="13"/>
  <c r="Q45" i="13"/>
  <c r="V45" i="13"/>
  <c r="G46" i="13"/>
  <c r="I46" i="13"/>
  <c r="K46" i="13"/>
  <c r="M46" i="13"/>
  <c r="O46" i="13"/>
  <c r="Q46" i="13"/>
  <c r="V46" i="13"/>
  <c r="AE48" i="13"/>
  <c r="G57" i="12"/>
  <c r="G9" i="12"/>
  <c r="G8" i="12" s="1"/>
  <c r="I9" i="12"/>
  <c r="I8" i="12" s="1"/>
  <c r="K9" i="12"/>
  <c r="K8" i="12" s="1"/>
  <c r="M9" i="12"/>
  <c r="O9" i="12"/>
  <c r="O8" i="12" s="1"/>
  <c r="Q9" i="12"/>
  <c r="Q8" i="12" s="1"/>
  <c r="V9" i="12"/>
  <c r="V8" i="12" s="1"/>
  <c r="G10" i="12"/>
  <c r="M10" i="12" s="1"/>
  <c r="I10" i="12"/>
  <c r="K10" i="12"/>
  <c r="O10" i="12"/>
  <c r="Q10" i="12"/>
  <c r="V10" i="12"/>
  <c r="G11" i="12"/>
  <c r="I11" i="12"/>
  <c r="K11" i="12"/>
  <c r="M11" i="12"/>
  <c r="O11" i="12"/>
  <c r="Q11" i="12"/>
  <c r="V11" i="12"/>
  <c r="G12" i="12"/>
  <c r="I12" i="12"/>
  <c r="K12" i="12"/>
  <c r="M12" i="12"/>
  <c r="O12" i="12"/>
  <c r="Q12" i="12"/>
  <c r="V12" i="12"/>
  <c r="G14" i="12"/>
  <c r="G13" i="12" s="1"/>
  <c r="I14" i="12"/>
  <c r="I13" i="12" s="1"/>
  <c r="K14" i="12"/>
  <c r="K13" i="12" s="1"/>
  <c r="M14" i="12"/>
  <c r="O14" i="12"/>
  <c r="O13" i="12" s="1"/>
  <c r="Q14" i="12"/>
  <c r="Q13" i="12" s="1"/>
  <c r="V14" i="12"/>
  <c r="G15" i="12"/>
  <c r="I15" i="12"/>
  <c r="K15" i="12"/>
  <c r="M15" i="12"/>
  <c r="O15" i="12"/>
  <c r="Q15" i="12"/>
  <c r="V15" i="12"/>
  <c r="G17" i="12"/>
  <c r="I17" i="12"/>
  <c r="K17" i="12"/>
  <c r="M17" i="12"/>
  <c r="O17" i="12"/>
  <c r="Q17" i="12"/>
  <c r="V17" i="12"/>
  <c r="V13" i="12" s="1"/>
  <c r="G18" i="12"/>
  <c r="M18" i="12" s="1"/>
  <c r="I18" i="12"/>
  <c r="K18" i="12"/>
  <c r="O18" i="12"/>
  <c r="Q18" i="12"/>
  <c r="V18" i="12"/>
  <c r="G20" i="12"/>
  <c r="I20" i="12"/>
  <c r="K20" i="12"/>
  <c r="M20" i="12"/>
  <c r="O20" i="12"/>
  <c r="Q20" i="12"/>
  <c r="V20" i="12"/>
  <c r="G21" i="12"/>
  <c r="M21" i="12" s="1"/>
  <c r="I21" i="12"/>
  <c r="K21" i="12"/>
  <c r="O21" i="12"/>
  <c r="Q21" i="12"/>
  <c r="V21" i="12"/>
  <c r="G23" i="12"/>
  <c r="I23" i="12"/>
  <c r="K23" i="12"/>
  <c r="M23" i="12"/>
  <c r="O23" i="12"/>
  <c r="Q23" i="12"/>
  <c r="V23" i="12"/>
  <c r="G24" i="12"/>
  <c r="I24" i="12"/>
  <c r="K24" i="12"/>
  <c r="M24" i="12"/>
  <c r="O24" i="12"/>
  <c r="Q24" i="12"/>
  <c r="V24" i="12"/>
  <c r="G26" i="12"/>
  <c r="I26" i="12"/>
  <c r="K26" i="12"/>
  <c r="M26" i="12"/>
  <c r="O26" i="12"/>
  <c r="Q26" i="12"/>
  <c r="V26" i="12"/>
  <c r="G27" i="12"/>
  <c r="I27" i="12"/>
  <c r="K27" i="12"/>
  <c r="M27" i="12"/>
  <c r="O27" i="12"/>
  <c r="Q27" i="12"/>
  <c r="V27" i="12"/>
  <c r="G29" i="12"/>
  <c r="M29" i="12" s="1"/>
  <c r="I29" i="12"/>
  <c r="K29" i="12"/>
  <c r="O29" i="12"/>
  <c r="Q29" i="12"/>
  <c r="V29" i="12"/>
  <c r="G30" i="12"/>
  <c r="I30" i="12"/>
  <c r="K30" i="12"/>
  <c r="M30" i="12"/>
  <c r="O30" i="12"/>
  <c r="Q30" i="12"/>
  <c r="V30" i="12"/>
  <c r="G32" i="12"/>
  <c r="M32" i="12" s="1"/>
  <c r="I32" i="12"/>
  <c r="K32" i="12"/>
  <c r="O32" i="12"/>
  <c r="Q32" i="12"/>
  <c r="V32" i="12"/>
  <c r="G33" i="12"/>
  <c r="I33" i="12"/>
  <c r="K33" i="12"/>
  <c r="M33" i="12"/>
  <c r="O33" i="12"/>
  <c r="Q33" i="12"/>
  <c r="V33" i="12"/>
  <c r="G35" i="12"/>
  <c r="I35" i="12"/>
  <c r="K35" i="12"/>
  <c r="M35" i="12"/>
  <c r="O35" i="12"/>
  <c r="Q35" i="12"/>
  <c r="V35" i="12"/>
  <c r="G37" i="12"/>
  <c r="I37" i="12"/>
  <c r="K37" i="12"/>
  <c r="M37" i="12"/>
  <c r="O37" i="12"/>
  <c r="Q37" i="12"/>
  <c r="V37" i="12"/>
  <c r="G39" i="12"/>
  <c r="I39" i="12"/>
  <c r="K39" i="12"/>
  <c r="M39" i="12"/>
  <c r="O39" i="12"/>
  <c r="Q39" i="12"/>
  <c r="V39" i="12"/>
  <c r="G41" i="12"/>
  <c r="I41" i="12"/>
  <c r="K41" i="12"/>
  <c r="M41" i="12"/>
  <c r="O41" i="12"/>
  <c r="Q41" i="12"/>
  <c r="V41" i="12"/>
  <c r="G42" i="12"/>
  <c r="I42" i="12"/>
  <c r="K42" i="12"/>
  <c r="M42" i="12"/>
  <c r="O42" i="12"/>
  <c r="Q42" i="12"/>
  <c r="V42" i="12"/>
  <c r="G44" i="12"/>
  <c r="M44" i="12" s="1"/>
  <c r="I44" i="12"/>
  <c r="K44" i="12"/>
  <c r="O44" i="12"/>
  <c r="Q44" i="12"/>
  <c r="V44" i="12"/>
  <c r="G46" i="12"/>
  <c r="I46" i="12"/>
  <c r="K46" i="12"/>
  <c r="M46" i="12"/>
  <c r="O46" i="12"/>
  <c r="Q46" i="12"/>
  <c r="V46" i="12"/>
  <c r="G48" i="12"/>
  <c r="M48" i="12" s="1"/>
  <c r="I48" i="12"/>
  <c r="K48" i="12"/>
  <c r="O48" i="12"/>
  <c r="Q48" i="12"/>
  <c r="V48" i="12"/>
  <c r="G49" i="12"/>
  <c r="I49" i="12"/>
  <c r="K49" i="12"/>
  <c r="M49" i="12"/>
  <c r="O49" i="12"/>
  <c r="Q49" i="12"/>
  <c r="V49" i="12"/>
  <c r="G51" i="12"/>
  <c r="I51" i="12"/>
  <c r="K51" i="12"/>
  <c r="M51" i="12"/>
  <c r="O51" i="12"/>
  <c r="Q51" i="12"/>
  <c r="V51" i="12"/>
  <c r="G52" i="12"/>
  <c r="M52" i="12" s="1"/>
  <c r="I52" i="12"/>
  <c r="K52" i="12"/>
  <c r="O52" i="12"/>
  <c r="Q52" i="12"/>
  <c r="V52" i="12"/>
  <c r="G54" i="12"/>
  <c r="I54" i="12"/>
  <c r="K54" i="12"/>
  <c r="M54" i="12"/>
  <c r="O54" i="12"/>
  <c r="Q54" i="12"/>
  <c r="V54" i="12"/>
  <c r="AE57" i="12"/>
  <c r="I20" i="1"/>
  <c r="I19" i="1"/>
  <c r="I18" i="1"/>
  <c r="I17" i="1"/>
  <c r="I16" i="1"/>
  <c r="I64" i="1"/>
  <c r="J58" i="1" s="1"/>
  <c r="F45" i="1"/>
  <c r="G23" i="1" s="1"/>
  <c r="G45" i="1"/>
  <c r="G25" i="1" s="1"/>
  <c r="H45" i="1"/>
  <c r="I44" i="1"/>
  <c r="I43" i="1"/>
  <c r="I42" i="1"/>
  <c r="I41" i="1"/>
  <c r="I39" i="1"/>
  <c r="I45" i="1" s="1"/>
  <c r="J28" i="1"/>
  <c r="J26" i="1"/>
  <c r="G38" i="1"/>
  <c r="F38" i="1"/>
  <c r="J23" i="1"/>
  <c r="J24" i="1"/>
  <c r="J25" i="1"/>
  <c r="J27" i="1"/>
  <c r="E24" i="1"/>
  <c r="G24" i="1"/>
  <c r="E26" i="1"/>
  <c r="G26" i="1"/>
  <c r="J62" i="1" l="1"/>
  <c r="J61" i="1"/>
  <c r="J57" i="1"/>
  <c r="J59" i="1"/>
  <c r="J63" i="1"/>
  <c r="J60" i="1"/>
  <c r="A27" i="1"/>
  <c r="M8" i="13"/>
  <c r="M31" i="13"/>
  <c r="M18" i="13"/>
  <c r="AF48" i="13"/>
  <c r="M13" i="12"/>
  <c r="M8" i="12"/>
  <c r="AF57" i="12"/>
  <c r="I21" i="1"/>
  <c r="J42" i="1"/>
  <c r="J43" i="1"/>
  <c r="J41" i="1"/>
  <c r="J44" i="1"/>
  <c r="J39" i="1"/>
  <c r="J45" i="1" s="1"/>
  <c r="J64" i="1" l="1"/>
  <c r="G28" i="1"/>
  <c r="G27" i="1" s="1"/>
  <c r="G29" i="1" s="1"/>
  <c r="A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StanislavSusky</author>
  </authors>
  <commentList>
    <comment ref="S6" authorId="0" shapeId="0" xr:uid="{1A9E3832-5983-4E09-B0F2-92F1E531A71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17FB85F-A965-489A-9483-53542629D986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StanislavSusky</author>
  </authors>
  <commentList>
    <comment ref="S6" authorId="0" shapeId="0" xr:uid="{D1FDC347-D669-4384-A0BD-2E151C794099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ED10E925-16BE-463E-827B-407343519D5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StanislavSusky</author>
  </authors>
  <commentList>
    <comment ref="S6" authorId="0" shapeId="0" xr:uid="{39193023-EA68-42B4-AA28-0379FDEA362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AEA9155A-F2F7-4035-8013-B4962257E226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<sst xmlns="http://schemas.openxmlformats.org/spreadsheetml/2006/main" count="827" uniqueCount="287">
  <si>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</si>
  <si>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</si>
  <si>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</si>
  <si>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</si>
  <si>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</si>
  <si>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</si>
  <si>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</si>
  <si>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</si>
  <si>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</si>
  <si>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</si>
  <si>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</si>
  <si>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</si>
  <si>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</si>
  <si>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</si>
  <si>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</si>
  <si>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</si>
  <si>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</si>
  <si>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</si>
  <si>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</si>
  <si>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</si>
  <si>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</si>
  <si>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</si>
  <si>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</si>
  <si>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</si>
  <si>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</si>
  <si>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</si>
  <si>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</si>
  <si>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</si>
  <si>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</si>
  <si>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</si>
  <si>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</si>
  <si>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</si>
  <si>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</si>
  <si>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</si>
  <si>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</si>
  <si>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</si>
  <si>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</si>
  <si>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</si>
  <si>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</si>
  <si>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</si>
  <si>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</si>
  <si>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</si>
  <si>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</si>
  <si>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2025-3017</t>
  </si>
  <si>
    <t>Rekonstrukce PK Mendlovo náměstí 15</t>
  </si>
  <si>
    <t>BMS SERVIS, s.r.o.</t>
  </si>
  <si>
    <t>Vídeňská 186/118</t>
  </si>
  <si>
    <t>Brno-Přízřenice</t>
  </si>
  <si>
    <t>61900</t>
  </si>
  <si>
    <t>27723364</t>
  </si>
  <si>
    <t>CZ27723364</t>
  </si>
  <si>
    <t>Stavba</t>
  </si>
  <si>
    <t>Stavební objekt</t>
  </si>
  <si>
    <t>PS 01.2</t>
  </si>
  <si>
    <t>Měření a regulace</t>
  </si>
  <si>
    <t>PS 01.2.1</t>
  </si>
  <si>
    <t>Montážní a instalační materiál</t>
  </si>
  <si>
    <t>PS 01.2.2</t>
  </si>
  <si>
    <t>Měření a regulace základní sestava</t>
  </si>
  <si>
    <t>PS 01.2.3</t>
  </si>
  <si>
    <t>Provozování  TB</t>
  </si>
  <si>
    <t>Celkem za stavbu</t>
  </si>
  <si>
    <t>CZK</t>
  </si>
  <si>
    <t>#POPS</t>
  </si>
  <si>
    <t>Popis stavby: 2025-3017 - Rekonstrukce PK Mendlovo náměstí 15</t>
  </si>
  <si>
    <t>#POPO</t>
  </si>
  <si>
    <t>Popis objektu: PS 01.2 - Měření a regulace</t>
  </si>
  <si>
    <t>#POPR</t>
  </si>
  <si>
    <t>Popis rozpočtu: PS 01.2.1 - Montážní a instalační materiál</t>
  </si>
  <si>
    <t>Popis rozpočtu: PS 01.2.2 - Měření a regulace základní sestava</t>
  </si>
  <si>
    <t>Popis rozpočtu: PS 01.2.3 - Provozování  TB</t>
  </si>
  <si>
    <t>Rekapitulace dílů</t>
  </si>
  <si>
    <t>Typ dílu</t>
  </si>
  <si>
    <t>M36_01</t>
  </si>
  <si>
    <t>Dodávka a motáž rozvaděčů a ovl.skříní</t>
  </si>
  <si>
    <t>Elektromontáže, hlavní pospojování</t>
  </si>
  <si>
    <t>Vizualizace</t>
  </si>
  <si>
    <t>M36_02</t>
  </si>
  <si>
    <t>Řídící systém</t>
  </si>
  <si>
    <t>M36_03</t>
  </si>
  <si>
    <t>Dodávka a montáž periferních zařízení</t>
  </si>
  <si>
    <t>M21</t>
  </si>
  <si>
    <t>Elektromontáže</t>
  </si>
  <si>
    <t>M36</t>
  </si>
  <si>
    <t>Montáže měřících a regulačních zařízení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</si>
  <si>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</si>
  <si>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</si>
  <si>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</si>
  <si>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</si>
  <si>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</si>
  <si>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</si>
  <si>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</si>
  <si>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</si>
  <si>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</si>
  <si>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</si>
  <si>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</si>
  <si>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</si>
  <si>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</si>
  <si>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</si>
  <si>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</si>
  <si>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</si>
  <si>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</si>
  <si>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</si>
  <si>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</si>
  <si>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</si>
  <si>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</si>
  <si>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</si>
  <si>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</si>
  <si>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</si>
  <si>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</si>
  <si>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</si>
  <si>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</si>
  <si>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</si>
  <si>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</si>
  <si>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</si>
  <si>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</si>
  <si>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210800606RT1</t>
  </si>
  <si>
    <t>Montáž vodiče H07V-K (CYA), 6 mm2, uloženého v trubce, včetně dodávky vodiče</t>
  </si>
  <si>
    <t>m</t>
  </si>
  <si>
    <t>RTS 24/ II</t>
  </si>
  <si>
    <t>Práce</t>
  </si>
  <si>
    <t>Běžná</t>
  </si>
  <si>
    <t>POL1_9</t>
  </si>
  <si>
    <t>210220321RT1</t>
  </si>
  <si>
    <t>Montáž svorky hromosvodové "Bernard" na potrubí, včetně dodávky svorky a Cu pásku (bez vodiče a připoj. vod.)</t>
  </si>
  <si>
    <t>kus</t>
  </si>
  <si>
    <t>zem01</t>
  </si>
  <si>
    <t>ekvipotencilání svorkovnice EPS1, vč. dodávky</t>
  </si>
  <si>
    <t>Vlastní</t>
  </si>
  <si>
    <t>Indiv</t>
  </si>
  <si>
    <t>POL1_1</t>
  </si>
  <si>
    <t>900      TT5</t>
  </si>
  <si>
    <t>HZS, Práce v tarifní třídě 8 (např. elektrotechnik)</t>
  </si>
  <si>
    <t>h</t>
  </si>
  <si>
    <t>HZS</t>
  </si>
  <si>
    <t>POL10_</t>
  </si>
  <si>
    <t>210810045R00</t>
  </si>
  <si>
    <t>Montáž kabelu CYKY 750 V, 3 x 1,5 mm2, pevně uloženého</t>
  </si>
  <si>
    <t>POL1_</t>
  </si>
  <si>
    <t>34111030R</t>
  </si>
  <si>
    <t>kabel CYKY; instalační; pro pevné uložení ve vnitřních a venk.prostorách v zemi, betonu; Cu plné holé jádro, tvar jádra RE-kulatý jednodrát; počet a průřez žil 3x1,5mm2; počet žil 3; teplota použití -30 až 70 °C; max.provoz.teplota při zkratu 160 °C; min.teplota pokládky -5 °C; průřez vodiče 1,5 mm2; samozhášivý; odolnost vůči UV záření; barva pláště černá</t>
  </si>
  <si>
    <t>SPCM</t>
  </si>
  <si>
    <t>Specifikace</t>
  </si>
  <si>
    <t>POL3_</t>
  </si>
  <si>
    <t>Odkaz na mn. položky pořadí 5 : 16,00000*1,05</t>
  </si>
  <si>
    <t>VV</t>
  </si>
  <si>
    <t>210810006RT1</t>
  </si>
  <si>
    <t>Montáž kabelu CYKY 750 V, 3 x 2,5 mm2, volně uloženého, včetně dodávky kabelu</t>
  </si>
  <si>
    <t>Kalkul</t>
  </si>
  <si>
    <t>34111036R</t>
  </si>
  <si>
    <t>kabel CYKY; instalační; pro pevné uložení ve vnitřních a venk.prostorách v zemi, betonu; Cu plné holé jádro, tvar jádra RE-kulatý jednodrát; počet a průřez žil 3x2,5mm2; počet žil 3; teplota použití -30 až 70 °C; max.provoz.teplota při zkratu 160 °C; min.teplota pokládky -5 °C; průřez vodiče 2,5 mm2; samozhášivý; odolnost vůči UV záření; barva pláště černá</t>
  </si>
  <si>
    <t>RTS 11/ I</t>
  </si>
  <si>
    <t>Odkaz na mn. položky pořadí 7 : 18,00000*1,05</t>
  </si>
  <si>
    <t>210860223R00</t>
  </si>
  <si>
    <t>Montáž kabelu ovládacího JYTY s Al laminovanou fólií, 7 x 1 mm, pevně uloženého</t>
  </si>
  <si>
    <t>34121556R</t>
  </si>
  <si>
    <t>kabel JYTY; sdělovací; pevné uložení vnitřní; Cu jádra holá; počet žil 7; jmen.prům.jádra 1,00 mm; teplota použití do 70 °C; barva pláště šedá</t>
  </si>
  <si>
    <t>Odkaz na mn. položky pořadí 9 : 16,00000*1,05</t>
  </si>
  <si>
    <t>210860222R00</t>
  </si>
  <si>
    <t>Montáž kabelu ovládacího JYTY s Al laminovanou fólií, 4 x 1 mm, pevně uloženého</t>
  </si>
  <si>
    <t>34121554R</t>
  </si>
  <si>
    <t>kabel JYTY; sdělovací; pevné uložení vnitřní; Cu jádra holá; počet žil 4; jmen.prům.jádra 1,00 mm; teplota použití do 70 °C; barva pláště šedá</t>
  </si>
  <si>
    <t>Odkaz na mn. položky pořadí 11 : 18,00000*1,05</t>
  </si>
  <si>
    <t>210860221R00</t>
  </si>
  <si>
    <t>Montáž kabelu ovládacího JYTY s Al laminovanou fólií, 2 x 1 mm, pevně uloženého</t>
  </si>
  <si>
    <t>34121550R</t>
  </si>
  <si>
    <t>kabel JYTY; sdělovací; pevné uložení vnitřní; Cu jádra holá; počet žil 2; jmen.prům.jádra 1,00 mm; teplota použití do 70 °C; barva pláště šedá</t>
  </si>
  <si>
    <t>Odkaz na mn. položky pořadí 13 : 66,00000*1,05</t>
  </si>
  <si>
    <t>37123015xT</t>
  </si>
  <si>
    <t>Kabel FTP CAT5e, PVC+PE, 4x2x0,55mm, bezhalogenový</t>
  </si>
  <si>
    <t>222280214R00</t>
  </si>
  <si>
    <t>Kabel UTP/FTP kat.5e v trubkách</t>
  </si>
  <si>
    <t>Odkaz na mn. položky pořadí 15 : 4,00000</t>
  </si>
  <si>
    <t>210010022R00</t>
  </si>
  <si>
    <t xml:space="preserve">Montáž trubky tuhé včetně příslušenství (kolena, přípojky atd.), z PVC, uložené pevně, průměr 23 mm,  ,  </t>
  </si>
  <si>
    <t>345710963R</t>
  </si>
  <si>
    <t>trubka tuhá hrdlová, elektroinstalační; mat. PVC samozhášivé; vnější pr.= 25,0 mm; vnitřní pr.= 21,4 mm; mech.odolnost střední; mezní hodnota zatížení 750 N/5 cm; teplot.rozsah -25 až 60 °C; stupeň hořlavosti A1-F; použití: vyhovuje zkoušce odolnosti plamene. lze montovat do prostoru nebezpečné zóny 2 v prostředí s nebezpečím výbuchu; délka l = 3 m</t>
  </si>
  <si>
    <t>Odkaz na mn. položky pořadí 17 : 4,00000</t>
  </si>
  <si>
    <t>345716912R</t>
  </si>
  <si>
    <t>spojka elektroinst. znač.dle EN; pro tuhé hrdlové trubky; mat. PVC samozhášivé, barva světle šedá RAL 7035; rozměr pro trubku s vnějším pr. 25 mm</t>
  </si>
  <si>
    <t>Odkaz na mn. položky pořadí 18 : 4,00000</t>
  </si>
  <si>
    <t>345711832R</t>
  </si>
  <si>
    <t>koleno s oboustranným hrdlováním, ohyb 90°; znač.dle EN; pro tuhé hrdlové trubky; mat. PVC samozhášivé, barva světle šedá RAL 7035; vnější pr.trubky = 25,0 mm; teplot.rozsah -25 až 60 °C</t>
  </si>
  <si>
    <t>Odkaz na mn. položky pořadí 18 : 4,00000*0,5</t>
  </si>
  <si>
    <t>345712030000R</t>
  </si>
  <si>
    <t>příchytka typ oboustranná; pozinkovaná ocel</t>
  </si>
  <si>
    <t>210010025R00</t>
  </si>
  <si>
    <t xml:space="preserve">Montáž trubky ohebné, z PVC, uložené volně, vnější průměr 20,7 mm, mech. pevnost 320 N/5 cm,  </t>
  </si>
  <si>
    <t>34571050R</t>
  </si>
  <si>
    <t>trubka ohebná, elektroinstalační; mat. PE není samozhášivý; vnější pr.= 21,2 mm; vnitřní pr.= 16,0 mm; mech.odolnost nízká; mezní hodnota zatížení 320 N/5 cm; teplot.rozsah -25 až 90 °C; stupeň hořlavosti A1; použití: pro přímé zalévání při monolitické betonáži nebo pod omítku</t>
  </si>
  <si>
    <t>Odkaz na mn. položky pořadí 22 : 6,00000</t>
  </si>
  <si>
    <t>345716771R</t>
  </si>
  <si>
    <t>spojka elektroinst. násuvná, na obou koncích opatřená hrdlem; znač.dle ČSN; pro ocelové trubky; mat. pásová ocel s úpravou ZnCr; vnitřní pr.= 22,5 mm</t>
  </si>
  <si>
    <t>Odkaz na mn. položky pořadí 23 : 6,00000</t>
  </si>
  <si>
    <t>34571920R</t>
  </si>
  <si>
    <t>lišta elektroinstalační hranatá; mat. PVC samozhášivé; Š x V 40 x 40,3 mm; délka 3,00 m; bílá; stupeň hořlavosti A1-F; teplot.rozsah -5 až 60 °C</t>
  </si>
  <si>
    <t>RTS 20/ II</t>
  </si>
  <si>
    <t>220301022R00</t>
  </si>
  <si>
    <t>Lišta elektroinstalační L 40</t>
  </si>
  <si>
    <t>Odkaz na mn. položky pořadí 26 : 12,00000</t>
  </si>
  <si>
    <t>34564050R</t>
  </si>
  <si>
    <t>rozvodka 6481-14, krabicová</t>
  </si>
  <si>
    <t>210010351R00</t>
  </si>
  <si>
    <t xml:space="preserve">Montáž krabice plastové rozvodné z lisovaného izolantu do 4 mm2, čtvercové, o rozměru 124 x 124 mm, hloubky 50 mm, s víčkem,  ,  ,  </t>
  </si>
  <si>
    <t>Odkaz na mn. položky pořadí 28 : 7,00000</t>
  </si>
  <si>
    <t>345712030000T</t>
  </si>
  <si>
    <t xml:space="preserve">Příchytka instalační s páskem nastřelovací do betonu </t>
  </si>
  <si>
    <t>IN</t>
  </si>
  <si>
    <t>Příchytka instalační s páske, součást  nastřelovací hřeb do betonu</t>
  </si>
  <si>
    <t>POP</t>
  </si>
  <si>
    <t>SUM</t>
  </si>
  <si>
    <t>END</t>
  </si>
  <si>
    <t>45166013-3104T</t>
  </si>
  <si>
    <t>Rozvaděčová skříň  rozměry, 400x400x250 (š x v x h)</t>
  </si>
  <si>
    <t>ks</t>
  </si>
  <si>
    <t>Rozvaděčová skříň, svorkovnice dole, krytí IP 44, rozměry 400x400x250 (š x v x h), ochrana dle ČSN 33 2000-4-41 samočinným odpojením vadné části v síti TN-S, barva RAL 7032,Další příslušenství rozvaděče:montážní deska, přepěťová ochrana II.a III. st., jištěné vývody pro danou technologii - Koncentrátor, pomocná relé,  svorky, kabelové průchodky,, atd.   Kapsa na dokumentaci,    vývody kabelů dolů, přívod, atd.</t>
  </si>
  <si>
    <t>210100001R00</t>
  </si>
  <si>
    <t>Ukončení vodičů  v rozvaděči včetně zapojení a vodičové koncovky,  , průřez do 2,5 mm2</t>
  </si>
  <si>
    <t>210100301R00</t>
  </si>
  <si>
    <t>Příplatek za ukončení stínění kabelů+zapojení</t>
  </si>
  <si>
    <t>4051000100.ROT</t>
  </si>
  <si>
    <t>Ostatní náplň rozvaděče dle zvyklostí výrobce</t>
  </si>
  <si>
    <t>Hodnota z bývalého odkazu. : 1</t>
  </si>
  <si>
    <t>360190012R00</t>
  </si>
  <si>
    <t>Montáž nástěnného rozvaděče typ  605</t>
  </si>
  <si>
    <t>Odkaz na mn. položky pořadí 1 : 1,00000</t>
  </si>
  <si>
    <t>905      R02.2</t>
  </si>
  <si>
    <t>Hzs-revize provoz.souboru a st.obj., Revize</t>
  </si>
  <si>
    <t>kompl</t>
  </si>
  <si>
    <t>AMiNi5D2 RevAT</t>
  </si>
  <si>
    <t>8DI, 8DO, 8AI, 4AO, RS232, RS485, Ethernet, displej 122x32, kláv., webserver</t>
  </si>
  <si>
    <t>21101T03</t>
  </si>
  <si>
    <t>Software, - uživatelský software DDC</t>
  </si>
  <si>
    <t>DB</t>
  </si>
  <si>
    <t>Vypracování technologického schéma , mapování datových bodů, nastavení parametrů, komplexní odzkoušení.</t>
  </si>
  <si>
    <t>21101T01</t>
  </si>
  <si>
    <t>Software, VIizualizace grafický display</t>
  </si>
  <si>
    <t>Odkaz na mn. položky pořadí 8 : 10,00000</t>
  </si>
  <si>
    <t>21101T04</t>
  </si>
  <si>
    <t>Software, - TEST 1:1</t>
  </si>
  <si>
    <t>Komplexní odkoušení s montážním pracovníkem, kontrola napojení, ověření měřených hodnot, nastavení základních hodnot dle RPD, ověření funkce funkce.</t>
  </si>
  <si>
    <t>122160T10</t>
  </si>
  <si>
    <t>Kompletní napojení komunikačních rozhraní  DDC, PŘIPOJENÝCH OPS</t>
  </si>
  <si>
    <t xml:space="preserve">DB  </t>
  </si>
  <si>
    <t>RTS 18/II</t>
  </si>
  <si>
    <t>Odzkoušení zapojení  komunikace s příslušnou OPS , nastavení včetně přizpůsobení požadovaným  úrovním uživatelského  přístupu</t>
  </si>
  <si>
    <t>AF20-B65T.1</t>
  </si>
  <si>
    <t>Snímač venkovní teploty, Ni1000, -40..70°C, IP 65, Outdoor Temperature Sensor Ni1000, -40..70C, IP65</t>
  </si>
  <si>
    <t xml:space="preserve">ks    </t>
  </si>
  <si>
    <t>OUTDOOR SENSOR Ni1000, IP65</t>
  </si>
  <si>
    <t>VF10-1B65NWT.1</t>
  </si>
  <si>
    <t>Jímkový snímač teploty bez jímky, ponor 150mm, Ni1000,  -40..150°C, IP65, Immersion/air-duct sensor, Ni1000, 150mm, IP65, no well</t>
  </si>
  <si>
    <t>Soubor</t>
  </si>
  <si>
    <t>WS150T</t>
  </si>
  <si>
    <t>Nerezová jímka ponor 150 mm, R 1/2", PN25, Stainless Steel Immersion Thermowell 150mm</t>
  </si>
  <si>
    <t>219010002T03</t>
  </si>
  <si>
    <t>Montáž , jímky do L 300mmm</t>
  </si>
  <si>
    <t>219010002T01</t>
  </si>
  <si>
    <t>Montáž snímače, pasivního</t>
  </si>
  <si>
    <t>40561231R</t>
  </si>
  <si>
    <t>regulátor teploty prostorový rozsah regulace 0 až 40 °C; mikrospínač typ B (dvouobvodový); nestabilita +-1 °C; max. přetížení 60 °C; teplota prostředí -40 až 60 °C; IP 65</t>
  </si>
  <si>
    <t>219010002T05</t>
  </si>
  <si>
    <t>Montáž , termostat /prostorový,jímkový/</t>
  </si>
  <si>
    <t>451660132001T</t>
  </si>
  <si>
    <t>Snímač hladini limitní, LB201- LRNH NC/NO</t>
  </si>
  <si>
    <t>Spínače  pro otevřené nebo uzavřené nádrže,  SPDT kontakty  Max. elektrické zatížení 1 A 230Vstř.   Max. teplota kapaliny 100 °C,IP 67,</t>
  </si>
  <si>
    <t>220611241R00</t>
  </si>
  <si>
    <t>Spínač zaplavení</t>
  </si>
  <si>
    <t>RTS 13/ I</t>
  </si>
  <si>
    <t>219010002T04</t>
  </si>
  <si>
    <t xml:space="preserve">Montáž , Motorů /čerpadel/ do 5 kW </t>
  </si>
  <si>
    <t>40562325R</t>
  </si>
  <si>
    <t>regulátor tlaku membránový regulační rozsah 0,4 až 4,0 kPa; jmenovitý přetlak 10 kPa; kontrolní tlak 0,01 MPa; teplota prostředí -20 až 60 °C; teplota media do 90 °C; mikrospínač typ A (jednoobvodový)</t>
  </si>
  <si>
    <t>360020352R00</t>
  </si>
  <si>
    <t>Montáž konzly pro manostaty, termost.  205-4-1473</t>
  </si>
  <si>
    <t>426580116T</t>
  </si>
  <si>
    <t>Uživatelská vizualizace "CENTRÁLA", KOMPLETNÍ TECHNOLOGIE</t>
  </si>
  <si>
    <t>Uživatelská  grafická vizualizace na pracovní stanici (PC)  - kompletní pro danou technologii. Technologické schémata definovaného zařízení, dynamizace technologických schémat, nastavení paramerů, vyzkousení funkce pracovní stanice.</t>
  </si>
  <si>
    <t>45166013-1213T</t>
  </si>
  <si>
    <t>LTE Router</t>
  </si>
  <si>
    <t>LTE Router - Dodávka a montáž; specifikace viz. Příloha technické zprávy.</t>
  </si>
  <si>
    <t>45166013-1215T</t>
  </si>
  <si>
    <t>Externí anténa s 2m kabelem včetně montáže</t>
  </si>
  <si>
    <t>426580117T</t>
  </si>
  <si>
    <t>Instalace a parametrizace, komunikačníh  zařízení (PW20 (M-BUS), GPRS, GSM, Router, SWITCH…)</t>
  </si>
  <si>
    <t>soubor</t>
  </si>
  <si>
    <t>Kompletní instalace a parametrizace komunikačníh  zařízení  /definovaného zařízení/, montáž, nastavení paramerů, vyzkousení funkce  přenosu dat a spojení nadřazeným systémem (centála,  server atp.)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</si>
</sst>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20" fillId="0" borderId="0" xfId="0" applyFont="1" applyAlignment="1">
      <alignment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9" fillId="0" borderId="18" xfId="0" applyFont="1" applyBorder="1" applyAlignment="1">
      <alignment horizontal="left" vertical="top" wrapText="1"/>
    </xf>
    <xf numFmtId="0" fontId="19" fillId="0" borderId="18" xfId="0" applyFont="1" applyBorder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4.10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5" t="s">
        <v>39</v>
      </c>
      <c r="B2" s="195"/>
      <c r="C2" s="195"/>
      <c r="D2" s="195"/>
      <c r="E2" s="195"/>
      <c r="F2" s="195"/>
      <c r="G2" s="195"/>
    </row>
  </sheetData>
  <sheetProtection algorithmName="SHA-512" hashValue="CsHZy5NEy8aR6t59e3710bSYryglbzj/7idVelNplrwHLfByMs44loFEpfCbz4cDhGwXR732uSt6YNodjtvj/Q==" saltValue="7u6RUTQfB6LvqIkd+89kt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  <pageSetUpPr fitToPage="1"/>
  </sheetPr>
  <dimension ref="A1:O67"/>
  <sheetViews>
    <sheetView showGridLines="0" tabSelected="1" topLeftCell="B1" zoomScaleNormal="100" zoomScaleSheetLayoutView="75" workbookViewId="0">
      <selection activeCell="E25" sqref="E25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1" customWidth="1"/>
    <col min="4" max="4" width="13" style="51" customWidth="1"/>
    <col min="5" max="5" width="9.7109375" style="51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29" t="s">
        <v>41</v>
      </c>
      <c r="C1" s="230"/>
      <c r="D1" s="230"/>
      <c r="E1" s="230"/>
      <c r="F1" s="230"/>
      <c r="G1" s="230"/>
      <c r="H1" s="230"/>
      <c r="I1" s="230"/>
      <c r="J1" s="231"/>
    </row>
    <row r="2" spans="1:15" ht="36" customHeight="1" x14ac:dyDescent="0.2">
      <c r="A2" s="2"/>
      <c r="B2" s="74" t="s">
        <v>22</v>
      </c>
      <c r="C2" s="75"/>
      <c r="D2" s="76" t="s">
        <v>43</v>
      </c>
      <c r="E2" s="235" t="s">
        <v>44</v>
      </c>
      <c r="F2" s="236"/>
      <c r="G2" s="236"/>
      <c r="H2" s="236"/>
      <c r="I2" s="236"/>
      <c r="J2" s="237"/>
      <c r="O2" s="1"/>
    </row>
    <row r="3" spans="1:15" ht="27" hidden="1" customHeight="1" x14ac:dyDescent="0.2">
      <c r="A3" s="2"/>
      <c r="B3" s="77"/>
      <c r="C3" s="75"/>
      <c r="D3" s="78"/>
      <c r="E3" s="238"/>
      <c r="F3" s="239"/>
      <c r="G3" s="239"/>
      <c r="H3" s="239"/>
      <c r="I3" s="239"/>
      <c r="J3" s="240"/>
    </row>
    <row r="4" spans="1:15" ht="23.25" customHeight="1" x14ac:dyDescent="0.2">
      <c r="A4" s="2"/>
      <c r="B4" s="79"/>
      <c r="C4" s="80"/>
      <c r="D4" s="81"/>
      <c r="E4" s="219"/>
      <c r="F4" s="219"/>
      <c r="G4" s="219"/>
      <c r="H4" s="219"/>
      <c r="I4" s="219"/>
      <c r="J4" s="220"/>
    </row>
    <row r="5" spans="1:15" ht="24" customHeight="1" x14ac:dyDescent="0.2">
      <c r="A5" s="2"/>
      <c r="B5" s="31" t="s">
        <v>42</v>
      </c>
      <c r="D5" s="223"/>
      <c r="E5" s="224"/>
      <c r="F5" s="224"/>
      <c r="G5" s="224"/>
      <c r="H5" s="18" t="s">
        <v>40</v>
      </c>
      <c r="I5" s="22"/>
      <c r="J5" s="8"/>
    </row>
    <row r="6" spans="1:15" ht="15.75" customHeight="1" x14ac:dyDescent="0.2">
      <c r="A6" s="2"/>
      <c r="B6" s="28"/>
      <c r="C6" s="54"/>
      <c r="D6" s="225"/>
      <c r="E6" s="226"/>
      <c r="F6" s="226"/>
      <c r="G6" s="226"/>
      <c r="H6" s="18" t="s">
        <v>34</v>
      </c>
      <c r="I6" s="22"/>
      <c r="J6" s="8"/>
    </row>
    <row r="7" spans="1:15" ht="15.75" customHeight="1" x14ac:dyDescent="0.2">
      <c r="A7" s="2"/>
      <c r="B7" s="29"/>
      <c r="C7" s="55"/>
      <c r="D7" s="52"/>
      <c r="E7" s="227"/>
      <c r="F7" s="228"/>
      <c r="G7" s="228"/>
      <c r="H7" s="24"/>
      <c r="I7" s="23"/>
      <c r="J7" s="34"/>
    </row>
    <row r="8" spans="1:15" ht="24" hidden="1" customHeight="1" x14ac:dyDescent="0.2">
      <c r="A8" s="2"/>
      <c r="B8" s="31" t="s">
        <v>20</v>
      </c>
      <c r="D8" s="82" t="s">
        <v>45</v>
      </c>
      <c r="H8" s="18" t="s">
        <v>40</v>
      </c>
      <c r="I8" s="85" t="s">
        <v>49</v>
      </c>
      <c r="J8" s="8"/>
    </row>
    <row r="9" spans="1:15" ht="15.75" hidden="1" customHeight="1" x14ac:dyDescent="0.2">
      <c r="A9" s="2"/>
      <c r="B9" s="2"/>
      <c r="D9" s="82" t="s">
        <v>46</v>
      </c>
      <c r="H9" s="18" t="s">
        <v>34</v>
      </c>
      <c r="I9" s="85" t="s">
        <v>50</v>
      </c>
      <c r="J9" s="8"/>
    </row>
    <row r="10" spans="1:15" ht="15.75" hidden="1" customHeight="1" x14ac:dyDescent="0.2">
      <c r="A10" s="2"/>
      <c r="B10" s="35"/>
      <c r="C10" s="55"/>
      <c r="D10" s="84" t="s">
        <v>48</v>
      </c>
      <c r="E10" s="83" t="s">
        <v>47</v>
      </c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2"/>
      <c r="E11" s="242"/>
      <c r="F11" s="242"/>
      <c r="G11" s="242"/>
      <c r="H11" s="18" t="s">
        <v>40</v>
      </c>
      <c r="I11" s="86"/>
      <c r="J11" s="8"/>
    </row>
    <row r="12" spans="1:15" ht="15.75" customHeight="1" x14ac:dyDescent="0.2">
      <c r="A12" s="2"/>
      <c r="B12" s="28"/>
      <c r="C12" s="54"/>
      <c r="D12" s="218"/>
      <c r="E12" s="218"/>
      <c r="F12" s="218"/>
      <c r="G12" s="218"/>
      <c r="H12" s="18" t="s">
        <v>34</v>
      </c>
      <c r="I12" s="86"/>
      <c r="J12" s="8"/>
    </row>
    <row r="13" spans="1:15" ht="15.75" customHeight="1" x14ac:dyDescent="0.2">
      <c r="A13" s="2"/>
      <c r="B13" s="29"/>
      <c r="C13" s="55"/>
      <c r="D13" s="87"/>
      <c r="E13" s="221"/>
      <c r="F13" s="222"/>
      <c r="G13" s="222"/>
      <c r="H13" s="19"/>
      <c r="I13" s="23"/>
      <c r="J13" s="34"/>
    </row>
    <row r="14" spans="1:15" ht="24" customHeight="1" x14ac:dyDescent="0.2">
      <c r="A14" s="2"/>
      <c r="B14" s="43" t="s">
        <v>21</v>
      </c>
      <c r="C14" s="56"/>
      <c r="D14" s="57"/>
      <c r="E14" s="58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59"/>
      <c r="D15" s="53"/>
      <c r="E15" s="241"/>
      <c r="F15" s="241"/>
      <c r="G15" s="243"/>
      <c r="H15" s="243"/>
      <c r="I15" s="243" t="s">
        <v>29</v>
      </c>
      <c r="J15" s="244"/>
    </row>
    <row r="16" spans="1:15" ht="23.25" customHeight="1" x14ac:dyDescent="0.2">
      <c r="A16" s="144" t="s">
        <v>24</v>
      </c>
      <c r="B16" s="38" t="s">
        <v>24</v>
      </c>
      <c r="C16" s="60"/>
      <c r="D16" s="61"/>
      <c r="E16" s="207"/>
      <c r="F16" s="208"/>
      <c r="G16" s="207"/>
      <c r="H16" s="208"/>
      <c r="I16" s="207">
        <f>SUMIF(F57:F63,A16,I57:I63)+SUMIF(F57:F63,"PSU",I57:I63)</f>
        <v>0</v>
      </c>
      <c r="J16" s="209"/>
    </row>
    <row r="17" spans="1:10" ht="23.25" customHeight="1" x14ac:dyDescent="0.2">
      <c r="A17" s="144" t="s">
        <v>25</v>
      </c>
      <c r="B17" s="38" t="s">
        <v>25</v>
      </c>
      <c r="C17" s="60"/>
      <c r="D17" s="61"/>
      <c r="E17" s="207"/>
      <c r="F17" s="208"/>
      <c r="G17" s="207"/>
      <c r="H17" s="208"/>
      <c r="I17" s="207">
        <f>SUMIF(F57:F63,A17,I57:I63)</f>
        <v>0</v>
      </c>
      <c r="J17" s="209"/>
    </row>
    <row r="18" spans="1:10" ht="23.25" customHeight="1" x14ac:dyDescent="0.2">
      <c r="A18" s="144" t="s">
        <v>26</v>
      </c>
      <c r="B18" s="38" t="s">
        <v>26</v>
      </c>
      <c r="C18" s="60"/>
      <c r="D18" s="61"/>
      <c r="E18" s="207"/>
      <c r="F18" s="208"/>
      <c r="G18" s="207"/>
      <c r="H18" s="208"/>
      <c r="I18" s="207">
        <f>SUMIF(F57:F63,A18,I57:I63)</f>
        <v>0</v>
      </c>
      <c r="J18" s="209"/>
    </row>
    <row r="19" spans="1:10" ht="23.25" customHeight="1" x14ac:dyDescent="0.2">
      <c r="A19" s="144" t="s">
        <v>85</v>
      </c>
      <c r="B19" s="38" t="s">
        <v>27</v>
      </c>
      <c r="C19" s="60"/>
      <c r="D19" s="61"/>
      <c r="E19" s="207"/>
      <c r="F19" s="208"/>
      <c r="G19" s="207"/>
      <c r="H19" s="208"/>
      <c r="I19" s="207">
        <f>SUMIF(F57:F63,A19,I57:I63)</f>
        <v>0</v>
      </c>
      <c r="J19" s="209"/>
    </row>
    <row r="20" spans="1:10" ht="23.25" customHeight="1" x14ac:dyDescent="0.2">
      <c r="A20" s="144" t="s">
        <v>86</v>
      </c>
      <c r="B20" s="38" t="s">
        <v>28</v>
      </c>
      <c r="C20" s="60"/>
      <c r="D20" s="61"/>
      <c r="E20" s="207"/>
      <c r="F20" s="208"/>
      <c r="G20" s="207"/>
      <c r="H20" s="208"/>
      <c r="I20" s="207">
        <f>SUMIF(F57:F63,A20,I57:I63)</f>
        <v>0</v>
      </c>
      <c r="J20" s="209"/>
    </row>
    <row r="21" spans="1:10" ht="23.25" customHeight="1" x14ac:dyDescent="0.2">
      <c r="A21" s="2"/>
      <c r="B21" s="48" t="s">
        <v>29</v>
      </c>
      <c r="C21" s="62"/>
      <c r="D21" s="63"/>
      <c r="E21" s="210"/>
      <c r="F21" s="245"/>
      <c r="G21" s="210"/>
      <c r="H21" s="245"/>
      <c r="I21" s="210">
        <f>SUM(I16:J20)</f>
        <v>0</v>
      </c>
      <c r="J21" s="211"/>
    </row>
    <row r="22" spans="1:10" ht="33" customHeight="1" x14ac:dyDescent="0.2">
      <c r="A22" s="2"/>
      <c r="B22" s="42" t="s">
        <v>33</v>
      </c>
      <c r="C22" s="60"/>
      <c r="D22" s="61"/>
      <c r="E22" s="64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0"/>
      <c r="D23" s="61"/>
      <c r="E23" s="65">
        <v>12</v>
      </c>
      <c r="F23" s="39" t="s">
        <v>0</v>
      </c>
      <c r="G23" s="205">
        <f>ZakladDPHSniVypocet</f>
        <v>0</v>
      </c>
      <c r="H23" s="206"/>
      <c r="I23" s="206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0"/>
      <c r="D24" s="61"/>
      <c r="E24" s="65">
        <f>SazbaDPH1</f>
        <v>12</v>
      </c>
      <c r="F24" s="39" t="s">
        <v>0</v>
      </c>
      <c r="G24" s="203">
        <f>I23*E23/100</f>
        <v>0</v>
      </c>
      <c r="H24" s="204"/>
      <c r="I24" s="204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0"/>
      <c r="D25" s="61"/>
      <c r="E25" s="65">
        <v>0</v>
      </c>
      <c r="F25" s="39" t="s">
        <v>0</v>
      </c>
      <c r="G25" s="205">
        <f>ZakladDPHZaklVypocet</f>
        <v>0</v>
      </c>
      <c r="H25" s="206"/>
      <c r="I25" s="206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6"/>
      <c r="D26" s="53"/>
      <c r="E26" s="67">
        <f>SazbaDPH2</f>
        <v>0</v>
      </c>
      <c r="F26" s="30" t="s">
        <v>0</v>
      </c>
      <c r="G26" s="232">
        <f>I25*E25/100</f>
        <v>0</v>
      </c>
      <c r="H26" s="233"/>
      <c r="I26" s="233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68"/>
      <c r="D27" s="69"/>
      <c r="E27" s="68"/>
      <c r="F27" s="16"/>
      <c r="G27" s="234">
        <f>CenaCelkemBezDPH-(ZakladDPHSni+ZakladDPHZakl)</f>
        <v>0</v>
      </c>
      <c r="H27" s="234"/>
      <c r="I27" s="234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7" t="s">
        <v>23</v>
      </c>
      <c r="C28" s="118"/>
      <c r="D28" s="118"/>
      <c r="E28" s="119"/>
      <c r="F28" s="120"/>
      <c r="G28" s="213">
        <f>ROUNDUP(A27, 0)</f>
        <v>0</v>
      </c>
      <c r="H28" s="213"/>
      <c r="I28" s="213"/>
      <c r="J28" s="121" t="str">
        <f t="shared" si="0"/>
        <v>CZK</v>
      </c>
    </row>
    <row r="29" spans="1:10" ht="27.75" hidden="1" customHeight="1" thickBot="1" x14ac:dyDescent="0.25">
      <c r="A29" s="2"/>
      <c r="B29" s="117" t="s">
        <v>35</v>
      </c>
      <c r="C29" s="122"/>
      <c r="D29" s="122"/>
      <c r="E29" s="122"/>
      <c r="F29" s="123"/>
      <c r="G29" s="212">
        <f>ZakladDPHSni+DPHSni+ZakladDPHZakl+DPHZakl+Zaokrouhleni</f>
        <v>0</v>
      </c>
      <c r="H29" s="212"/>
      <c r="I29" s="212"/>
      <c r="J29" s="124" t="s">
        <v>62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0" t="s">
        <v>11</v>
      </c>
      <c r="D32" s="71"/>
      <c r="E32" s="71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2"/>
      <c r="D34" s="214"/>
      <c r="E34" s="215"/>
      <c r="G34" s="216"/>
      <c r="H34" s="217"/>
      <c r="I34" s="217"/>
      <c r="J34" s="25"/>
    </row>
    <row r="35" spans="1:10" ht="12.75" customHeight="1" x14ac:dyDescent="0.2">
      <c r="A35" s="2"/>
      <c r="B35" s="2"/>
      <c r="D35" s="202" t="s">
        <v>2</v>
      </c>
      <c r="E35" s="202"/>
      <c r="H35" s="10" t="s">
        <v>3</v>
      </c>
      <c r="J35" s="9"/>
    </row>
    <row r="36" spans="1:10" ht="13.5" customHeight="1" thickBot="1" x14ac:dyDescent="0.25">
      <c r="A36" s="11"/>
      <c r="B36" s="11"/>
      <c r="C36" s="73"/>
      <c r="D36" s="73"/>
      <c r="E36" s="73"/>
      <c r="F36" s="12"/>
      <c r="G36" s="12"/>
      <c r="H36" s="12"/>
      <c r="I36" s="12"/>
      <c r="J36" s="13"/>
    </row>
    <row r="37" spans="1:10" ht="27" customHeight="1" x14ac:dyDescent="0.2">
      <c r="B37" s="90" t="s">
        <v>16</v>
      </c>
      <c r="C37" s="91"/>
      <c r="D37" s="91"/>
      <c r="E37" s="91"/>
      <c r="F37" s="92"/>
      <c r="G37" s="92"/>
      <c r="H37" s="92"/>
      <c r="I37" s="92"/>
      <c r="J37" s="93"/>
    </row>
    <row r="38" spans="1:10" ht="25.5" customHeight="1" x14ac:dyDescent="0.2">
      <c r="A38" s="89" t="s">
        <v>37</v>
      </c>
      <c r="B38" s="94" t="s">
        <v>17</v>
      </c>
      <c r="C38" s="95" t="s">
        <v>5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18</v>
      </c>
      <c r="I38" s="98" t="s">
        <v>1</v>
      </c>
      <c r="J38" s="99" t="s">
        <v>0</v>
      </c>
    </row>
    <row r="39" spans="1:10" ht="25.5" hidden="1" customHeight="1" x14ac:dyDescent="0.2">
      <c r="A39" s="89">
        <v>1</v>
      </c>
      <c r="B39" s="100" t="s">
        <v>51</v>
      </c>
      <c r="C39" s="198"/>
      <c r="D39" s="198"/>
      <c r="E39" s="198"/>
      <c r="F39" s="101">
        <f>'PS 01.2 PS 01.2.1 Pol'!AE57+'PS 01.2 PS 01.2.2 Pol'!AE48+'PS 01.2 PS 01.2.3 Pol'!AE18</f>
        <v>0</v>
      </c>
      <c r="G39" s="102">
        <f>'PS 01.2 PS 01.2.1 Pol'!AF57+'PS 01.2 PS 01.2.2 Pol'!AF48+'PS 01.2 PS 01.2.3 Pol'!AF18</f>
        <v>0</v>
      </c>
      <c r="H39" s="103"/>
      <c r="I39" s="104">
        <f>F39+G39+H39</f>
        <v>0</v>
      </c>
      <c r="J39" s="105" t="str">
        <f>IF(_xlfn.SINGLE(CenaCelkemVypocet)=0,"",I39/_xlfn.SINGLE(CenaCelkemVypocet)*100)</f>
        <v/>
      </c>
    </row>
    <row r="40" spans="1:10" ht="25.5" customHeight="1" x14ac:dyDescent="0.2">
      <c r="A40" s="89">
        <v>2</v>
      </c>
      <c r="B40" s="106"/>
      <c r="C40" s="201" t="s">
        <v>52</v>
      </c>
      <c r="D40" s="201"/>
      <c r="E40" s="201"/>
      <c r="F40" s="107"/>
      <c r="G40" s="108"/>
      <c r="H40" s="108"/>
      <c r="I40" s="109"/>
      <c r="J40" s="110"/>
    </row>
    <row r="41" spans="1:10" ht="25.5" customHeight="1" x14ac:dyDescent="0.2">
      <c r="A41" s="89">
        <v>2</v>
      </c>
      <c r="B41" s="106" t="s">
        <v>53</v>
      </c>
      <c r="C41" s="201" t="s">
        <v>54</v>
      </c>
      <c r="D41" s="201"/>
      <c r="E41" s="201"/>
      <c r="F41" s="107">
        <f>'PS 01.2 PS 01.2.1 Pol'!AE57+'PS 01.2 PS 01.2.2 Pol'!AE48+'PS 01.2 PS 01.2.3 Pol'!AE18</f>
        <v>0</v>
      </c>
      <c r="G41" s="108">
        <f>'PS 01.2 PS 01.2.1 Pol'!AF57+'PS 01.2 PS 01.2.2 Pol'!AF48+'PS 01.2 PS 01.2.3 Pol'!AF18</f>
        <v>0</v>
      </c>
      <c r="H41" s="108"/>
      <c r="I41" s="109">
        <f>F41+G41+H41</f>
        <v>0</v>
      </c>
      <c r="J41" s="110" t="str">
        <f>IF(_xlfn.SINGLE(CenaCelkemVypocet)=0,"",I41/_xlfn.SINGLE(CenaCelkemVypocet)*100)</f>
        <v/>
      </c>
    </row>
    <row r="42" spans="1:10" ht="25.5" customHeight="1" x14ac:dyDescent="0.2">
      <c r="A42" s="89">
        <v>3</v>
      </c>
      <c r="B42" s="111" t="s">
        <v>55</v>
      </c>
      <c r="C42" s="198" t="s">
        <v>56</v>
      </c>
      <c r="D42" s="198"/>
      <c r="E42" s="198"/>
      <c r="F42" s="112">
        <f>'PS 01.2 PS 01.2.1 Pol'!AE57</f>
        <v>0</v>
      </c>
      <c r="G42" s="103">
        <f>'PS 01.2 PS 01.2.1 Pol'!AF57</f>
        <v>0</v>
      </c>
      <c r="H42" s="103"/>
      <c r="I42" s="104">
        <f>F42+G42+H42</f>
        <v>0</v>
      </c>
      <c r="J42" s="105" t="str">
        <f>IF(_xlfn.SINGLE(CenaCelkemVypocet)=0,"",I42/_xlfn.SINGLE(CenaCelkemVypocet)*100)</f>
        <v/>
      </c>
    </row>
    <row r="43" spans="1:10" ht="25.5" customHeight="1" x14ac:dyDescent="0.2">
      <c r="A43" s="89">
        <v>3</v>
      </c>
      <c r="B43" s="111" t="s">
        <v>57</v>
      </c>
      <c r="C43" s="198" t="s">
        <v>58</v>
      </c>
      <c r="D43" s="198"/>
      <c r="E43" s="198"/>
      <c r="F43" s="112">
        <f>'PS 01.2 PS 01.2.2 Pol'!AE48</f>
        <v>0</v>
      </c>
      <c r="G43" s="103">
        <f>'PS 01.2 PS 01.2.2 Pol'!AF48</f>
        <v>0</v>
      </c>
      <c r="H43" s="103"/>
      <c r="I43" s="104">
        <f>F43+G43+H43</f>
        <v>0</v>
      </c>
      <c r="J43" s="105" t="str">
        <f>IF(_xlfn.SINGLE(CenaCelkemVypocet)=0,"",I43/_xlfn.SINGLE(CenaCelkemVypocet)*100)</f>
        <v/>
      </c>
    </row>
    <row r="44" spans="1:10" ht="25.5" customHeight="1" x14ac:dyDescent="0.2">
      <c r="A44" s="89">
        <v>3</v>
      </c>
      <c r="B44" s="111" t="s">
        <v>59</v>
      </c>
      <c r="C44" s="198" t="s">
        <v>60</v>
      </c>
      <c r="D44" s="198"/>
      <c r="E44" s="198"/>
      <c r="F44" s="112">
        <f>'PS 01.2 PS 01.2.3 Pol'!AE18</f>
        <v>0</v>
      </c>
      <c r="G44" s="103">
        <f>'PS 01.2 PS 01.2.3 Pol'!AF18</f>
        <v>0</v>
      </c>
      <c r="H44" s="103"/>
      <c r="I44" s="104">
        <f>F44+G44+H44</f>
        <v>0</v>
      </c>
      <c r="J44" s="105" t="str">
        <f>IF(_xlfn.SINGLE(CenaCelkemVypocet)=0,"",I44/_xlfn.SINGLE(CenaCelkemVypocet)*100)</f>
        <v/>
      </c>
    </row>
    <row r="45" spans="1:10" ht="25.5" customHeight="1" x14ac:dyDescent="0.2">
      <c r="A45" s="89"/>
      <c r="B45" s="199" t="s">
        <v>61</v>
      </c>
      <c r="C45" s="200"/>
      <c r="D45" s="200"/>
      <c r="E45" s="200"/>
      <c r="F45" s="113">
        <f>SUMIF(A39:A44,"=1",F39:F44)</f>
        <v>0</v>
      </c>
      <c r="G45" s="114">
        <f>SUMIF(A39:A44,"=1",G39:G44)</f>
        <v>0</v>
      </c>
      <c r="H45" s="114">
        <f>SUMIF(A39:A44,"=1",H39:H44)</f>
        <v>0</v>
      </c>
      <c r="I45" s="115">
        <f>SUMIF(A39:A44,"=1",I39:I44)</f>
        <v>0</v>
      </c>
      <c r="J45" s="116">
        <f>SUMIF(A39:A44,"=1",J39:J44)</f>
        <v>0</v>
      </c>
    </row>
    <row r="47" spans="1:10" x14ac:dyDescent="0.2">
      <c r="A47" t="s">
        <v>63</v>
      </c>
      <c r="B47" t="s">
        <v>64</v>
      </c>
    </row>
    <row r="48" spans="1:10" x14ac:dyDescent="0.2">
      <c r="A48" t="s">
        <v>65</v>
      </c>
      <c r="B48" t="s">
        <v>66</v>
      </c>
    </row>
    <row r="49" spans="1:10" x14ac:dyDescent="0.2">
      <c r="A49" t="s">
        <v>67</v>
      </c>
      <c r="B49" t="s">
        <v>68</v>
      </c>
    </row>
    <row r="50" spans="1:10" x14ac:dyDescent="0.2">
      <c r="A50" t="s">
        <v>67</v>
      </c>
      <c r="B50" t="s">
        <v>69</v>
      </c>
    </row>
    <row r="51" spans="1:10" x14ac:dyDescent="0.2">
      <c r="A51" t="s">
        <v>67</v>
      </c>
      <c r="B51" t="s">
        <v>70</v>
      </c>
    </row>
    <row r="54" spans="1:10" ht="15.75" x14ac:dyDescent="0.25">
      <c r="B54" s="125" t="s">
        <v>71</v>
      </c>
    </row>
    <row r="56" spans="1:10" ht="25.5" customHeight="1" x14ac:dyDescent="0.2">
      <c r="A56" s="127"/>
      <c r="B56" s="130" t="s">
        <v>17</v>
      </c>
      <c r="C56" s="130" t="s">
        <v>5</v>
      </c>
      <c r="D56" s="131"/>
      <c r="E56" s="131"/>
      <c r="F56" s="132" t="s">
        <v>72</v>
      </c>
      <c r="G56" s="132"/>
      <c r="H56" s="132"/>
      <c r="I56" s="132" t="s">
        <v>29</v>
      </c>
      <c r="J56" s="132" t="s">
        <v>0</v>
      </c>
    </row>
    <row r="57" spans="1:10" ht="36.75" customHeight="1" x14ac:dyDescent="0.2">
      <c r="A57" s="128"/>
      <c r="B57" s="133" t="s">
        <v>73</v>
      </c>
      <c r="C57" s="196" t="s">
        <v>74</v>
      </c>
      <c r="D57" s="197"/>
      <c r="E57" s="197"/>
      <c r="F57" s="140" t="s">
        <v>24</v>
      </c>
      <c r="G57" s="141"/>
      <c r="H57" s="141"/>
      <c r="I57" s="141">
        <f>'PS 01.2 PS 01.2.2 Pol'!G8</f>
        <v>0</v>
      </c>
      <c r="J57" s="137" t="str">
        <f>IF(I64=0,"",I57/I64*100)</f>
        <v/>
      </c>
    </row>
    <row r="58" spans="1:10" ht="36.75" customHeight="1" x14ac:dyDescent="0.2">
      <c r="A58" s="128"/>
      <c r="B58" s="133" t="s">
        <v>73</v>
      </c>
      <c r="C58" s="196" t="s">
        <v>75</v>
      </c>
      <c r="D58" s="197"/>
      <c r="E58" s="197"/>
      <c r="F58" s="140" t="s">
        <v>24</v>
      </c>
      <c r="G58" s="141"/>
      <c r="H58" s="141"/>
      <c r="I58" s="141">
        <f>'PS 01.2 PS 01.2.1 Pol'!G8</f>
        <v>0</v>
      </c>
      <c r="J58" s="137" t="str">
        <f>IF(I64=0,"",I58/I64*100)</f>
        <v/>
      </c>
    </row>
    <row r="59" spans="1:10" ht="36.75" customHeight="1" x14ac:dyDescent="0.2">
      <c r="A59" s="128"/>
      <c r="B59" s="133" t="s">
        <v>73</v>
      </c>
      <c r="C59" s="196" t="s">
        <v>76</v>
      </c>
      <c r="D59" s="197"/>
      <c r="E59" s="197"/>
      <c r="F59" s="140" t="s">
        <v>24</v>
      </c>
      <c r="G59" s="141"/>
      <c r="H59" s="141"/>
      <c r="I59" s="141">
        <f>'PS 01.2 PS 01.2.3 Pol'!G8</f>
        <v>0</v>
      </c>
      <c r="J59" s="137" t="str">
        <f>IF(I64=0,"",I59/I64*100)</f>
        <v/>
      </c>
    </row>
    <row r="60" spans="1:10" ht="36.75" customHeight="1" x14ac:dyDescent="0.2">
      <c r="A60" s="128"/>
      <c r="B60" s="133" t="s">
        <v>77</v>
      </c>
      <c r="C60" s="196" t="s">
        <v>78</v>
      </c>
      <c r="D60" s="197"/>
      <c r="E60" s="197"/>
      <c r="F60" s="140" t="s">
        <v>24</v>
      </c>
      <c r="G60" s="141"/>
      <c r="H60" s="141"/>
      <c r="I60" s="141">
        <f>'PS 01.2 PS 01.2.2 Pol'!G18</f>
        <v>0</v>
      </c>
      <c r="J60" s="137" t="str">
        <f>IF(I64=0,"",I60/I64*100)</f>
        <v/>
      </c>
    </row>
    <row r="61" spans="1:10" ht="36.75" customHeight="1" x14ac:dyDescent="0.2">
      <c r="A61" s="128"/>
      <c r="B61" s="133" t="s">
        <v>79</v>
      </c>
      <c r="C61" s="196" t="s">
        <v>80</v>
      </c>
      <c r="D61" s="197"/>
      <c r="E61" s="197"/>
      <c r="F61" s="140" t="s">
        <v>24</v>
      </c>
      <c r="G61" s="141"/>
      <c r="H61" s="141"/>
      <c r="I61" s="141">
        <f>'PS 01.2 PS 01.2.2 Pol'!G31</f>
        <v>0</v>
      </c>
      <c r="J61" s="137" t="str">
        <f>IF(I64=0,"",I61/I64*100)</f>
        <v/>
      </c>
    </row>
    <row r="62" spans="1:10" ht="36.75" customHeight="1" x14ac:dyDescent="0.2">
      <c r="A62" s="128"/>
      <c r="B62" s="133" t="s">
        <v>81</v>
      </c>
      <c r="C62" s="196" t="s">
        <v>82</v>
      </c>
      <c r="D62" s="197"/>
      <c r="E62" s="197"/>
      <c r="F62" s="140" t="s">
        <v>26</v>
      </c>
      <c r="G62" s="141"/>
      <c r="H62" s="141"/>
      <c r="I62" s="141">
        <f>'PS 01.2 PS 01.2.1 Pol'!G13</f>
        <v>0</v>
      </c>
      <c r="J62" s="137" t="str">
        <f>IF(I64=0,"",I62/I64*100)</f>
        <v/>
      </c>
    </row>
    <row r="63" spans="1:10" ht="36.75" customHeight="1" x14ac:dyDescent="0.2">
      <c r="A63" s="128"/>
      <c r="B63" s="133" t="s">
        <v>83</v>
      </c>
      <c r="C63" s="196" t="s">
        <v>84</v>
      </c>
      <c r="D63" s="197"/>
      <c r="E63" s="197"/>
      <c r="F63" s="140" t="s">
        <v>26</v>
      </c>
      <c r="G63" s="141"/>
      <c r="H63" s="141"/>
      <c r="I63" s="141">
        <f>'PS 01.2 PS 01.2.3 Pol'!G14</f>
        <v>0</v>
      </c>
      <c r="J63" s="137" t="str">
        <f>IF(I64=0,"",I63/I64*100)</f>
        <v/>
      </c>
    </row>
    <row r="64" spans="1:10" ht="25.5" customHeight="1" x14ac:dyDescent="0.2">
      <c r="A64" s="129"/>
      <c r="B64" s="134" t="s">
        <v>1</v>
      </c>
      <c r="C64" s="135"/>
      <c r="D64" s="136"/>
      <c r="E64" s="136"/>
      <c r="F64" s="142"/>
      <c r="G64" s="143"/>
      <c r="H64" s="143"/>
      <c r="I64" s="143">
        <f>SUM(I57:I63)</f>
        <v>0</v>
      </c>
      <c r="J64" s="138">
        <f>SUM(J57:J63)</f>
        <v>0</v>
      </c>
    </row>
    <row r="65" spans="6:10" x14ac:dyDescent="0.2">
      <c r="F65" s="88"/>
      <c r="G65" s="88"/>
      <c r="H65" s="88"/>
      <c r="I65" s="88"/>
      <c r="J65" s="139"/>
    </row>
    <row r="66" spans="6:10" x14ac:dyDescent="0.2">
      <c r="F66" s="88"/>
      <c r="G66" s="88"/>
      <c r="H66" s="88"/>
      <c r="I66" s="88"/>
      <c r="J66" s="139"/>
    </row>
    <row r="67" spans="6:10" x14ac:dyDescent="0.2">
      <c r="F67" s="88"/>
      <c r="G67" s="88"/>
      <c r="H67" s="88"/>
      <c r="I67" s="88"/>
      <c r="J67" s="139"/>
    </row>
  </sheetData>
  <sheetProtection algorithmName="SHA-512" hashValue="fe4ant/j6gkyx0lnhga0shTG7M+qDnIXgtAyVKAizNqpbjLUT4W+AOGJLvvc2i//QM1GZtLDRqgdPIDNoSddpg==" saltValue="n14/JOOolhu61vIakPEsF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5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60:E60"/>
    <mergeCell ref="C61:E61"/>
    <mergeCell ref="C62:E62"/>
    <mergeCell ref="C63:E63"/>
    <mergeCell ref="C44:E44"/>
    <mergeCell ref="B45:E45"/>
    <mergeCell ref="C57:E57"/>
    <mergeCell ref="C58:E58"/>
    <mergeCell ref="C59:E59"/>
  </mergeCells>
  <phoneticPr fontId="0" type="noConversion"/>
  <pageMargins left="0.59055118110236204" right="0.196850393700787" top="0.78740157499999996" bottom="0.78740157499999996" header="0.3" footer="0.3"/>
  <pageSetup paperSize="9" scale="96" fitToHeight="0" orientation="portrait" r:id="rId2"/>
  <headerFooter>
    <oddFooter>&amp;RStránka &amp;P z &amp;N&amp;LZpracováno programem BUILDpower S,  © RTS, a.s.</oddFooter>
  </headerFooter>
  <rowBreaks count="2" manualBreakCount="2">
    <brk id="36" max="16383" man="1"/>
    <brk id="51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6" t="s">
        <v>6</v>
      </c>
      <c r="B1" s="246"/>
      <c r="C1" s="247"/>
      <c r="D1" s="246"/>
      <c r="E1" s="246"/>
      <c r="F1" s="246"/>
      <c r="G1" s="246"/>
    </row>
    <row r="2" spans="1:7" ht="24.95" customHeight="1" x14ac:dyDescent="0.2">
      <c r="A2" s="50" t="s">
        <v>7</v>
      </c>
      <c r="B2" s="49"/>
      <c r="C2" s="248"/>
      <c r="D2" s="248"/>
      <c r="E2" s="248"/>
      <c r="F2" s="248"/>
      <c r="G2" s="249"/>
    </row>
    <row r="3" spans="1:7" ht="24.95" customHeight="1" x14ac:dyDescent="0.2">
      <c r="A3" s="50" t="s">
        <v>8</v>
      </c>
      <c r="B3" s="49"/>
      <c r="C3" s="248"/>
      <c r="D3" s="248"/>
      <c r="E3" s="248"/>
      <c r="F3" s="248"/>
      <c r="G3" s="249"/>
    </row>
    <row r="4" spans="1:7" ht="24.95" customHeight="1" x14ac:dyDescent="0.2">
      <c r="A4" s="50" t="s">
        <v>9</v>
      </c>
      <c r="B4" s="49"/>
      <c r="C4" s="248"/>
      <c r="D4" s="248"/>
      <c r="E4" s="248"/>
      <c r="F4" s="248"/>
      <c r="G4" s="249"/>
    </row>
    <row r="5" spans="1:7" x14ac:dyDescent="0.2">
      <c r="B5" s="4"/>
      <c r="C5" s="5"/>
      <c r="D5" s="6"/>
    </row>
  </sheetData>
  <sheetProtection algorithmName="SHA-512" hashValue="+qbt4ocwmph3iwhYBNe9GnBLqh6uuSDtpY6Vakioye+FW80nKfDVMBjCcRLkhSm31cSCj79eItPzXXapJTmuww==" saltValue="LHM+I0OOkTmAfbKYpE0RO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38BF7-D02D-4965-BB3E-2BDC878E6AAC}">
  <sheetPr>
    <outlinePr summaryBelow="0"/>
    <pageSetUpPr fitToPage="1"/>
  </sheetPr>
  <dimension ref="A1:BH5000"/>
  <sheetViews>
    <sheetView workbookViewId="0">
      <pane ySplit="7" topLeftCell="A8" activePane="bottomLeft" state="frozen"/>
      <selection activeCell="A2" sqref="A2:G2"/>
      <selection pane="bottomLeft" activeCell="A2" sqref="A2:G2"/>
    </sheetView>
  </sheetViews>
  <sheetFormatPr defaultRowHeight="12.75" outlineLevelRow="2" x14ac:dyDescent="0.2"/>
  <cols>
    <col min="1" max="1" width="3.42578125" customWidth="1"/>
    <col min="2" max="2" width="12.5703125" style="126" customWidth="1"/>
    <col min="3" max="3" width="63.28515625" style="12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0" t="s">
        <v>87</v>
      </c>
      <c r="B1" s="250"/>
      <c r="C1" s="250"/>
      <c r="D1" s="250"/>
      <c r="E1" s="250"/>
      <c r="F1" s="250"/>
      <c r="G1" s="250"/>
      <c r="AG1" t="s">
        <v>88</v>
      </c>
    </row>
    <row r="2" spans="1:60" ht="24.95" customHeight="1" x14ac:dyDescent="0.2">
      <c r="A2" s="50" t="s">
        <v>7</v>
      </c>
      <c r="B2" s="49" t="s">
        <v>43</v>
      </c>
      <c r="C2" s="251" t="s">
        <v>44</v>
      </c>
      <c r="D2" s="252"/>
      <c r="E2" s="252"/>
      <c r="F2" s="252"/>
      <c r="G2" s="253"/>
      <c r="AG2" t="s">
        <v>89</v>
      </c>
    </row>
    <row r="3" spans="1:60" ht="24.95" customHeight="1" x14ac:dyDescent="0.2">
      <c r="A3" s="50" t="s">
        <v>8</v>
      </c>
      <c r="B3" s="49" t="s">
        <v>53</v>
      </c>
      <c r="C3" s="251" t="s">
        <v>54</v>
      </c>
      <c r="D3" s="252"/>
      <c r="E3" s="252"/>
      <c r="F3" s="252"/>
      <c r="G3" s="253"/>
      <c r="AC3" s="126" t="s">
        <v>89</v>
      </c>
      <c r="AG3" t="s">
        <v>90</v>
      </c>
    </row>
    <row r="4" spans="1:60" ht="24.95" customHeight="1" x14ac:dyDescent="0.2">
      <c r="A4" s="145" t="s">
        <v>9</v>
      </c>
      <c r="B4" s="146" t="s">
        <v>55</v>
      </c>
      <c r="C4" s="254" t="s">
        <v>56</v>
      </c>
      <c r="D4" s="255"/>
      <c r="E4" s="255"/>
      <c r="F4" s="255"/>
      <c r="G4" s="256"/>
      <c r="AG4" t="s">
        <v>91</v>
      </c>
    </row>
    <row r="5" spans="1:60" x14ac:dyDescent="0.2">
      <c r="D5" s="10"/>
    </row>
    <row r="6" spans="1:60" ht="38.25" x14ac:dyDescent="0.2">
      <c r="A6" s="148" t="s">
        <v>92</v>
      </c>
      <c r="B6" s="150" t="s">
        <v>93</v>
      </c>
      <c r="C6" s="150" t="s">
        <v>94</v>
      </c>
      <c r="D6" s="149" t="s">
        <v>95</v>
      </c>
      <c r="E6" s="148" t="s">
        <v>96</v>
      </c>
      <c r="F6" s="147" t="s">
        <v>97</v>
      </c>
      <c r="G6" s="148" t="s">
        <v>29</v>
      </c>
      <c r="H6" s="151" t="s">
        <v>30</v>
      </c>
      <c r="I6" s="151" t="s">
        <v>98</v>
      </c>
      <c r="J6" s="151" t="s">
        <v>31</v>
      </c>
      <c r="K6" s="151" t="s">
        <v>99</v>
      </c>
      <c r="L6" s="151" t="s">
        <v>100</v>
      </c>
      <c r="M6" s="151" t="s">
        <v>101</v>
      </c>
      <c r="N6" s="151" t="s">
        <v>102</v>
      </c>
      <c r="O6" s="151" t="s">
        <v>103</v>
      </c>
      <c r="P6" s="151" t="s">
        <v>104</v>
      </c>
      <c r="Q6" s="151" t="s">
        <v>105</v>
      </c>
      <c r="R6" s="151" t="s">
        <v>106</v>
      </c>
      <c r="S6" s="151" t="s">
        <v>107</v>
      </c>
      <c r="T6" s="151" t="s">
        <v>108</v>
      </c>
      <c r="U6" s="151" t="s">
        <v>109</v>
      </c>
      <c r="V6" s="151" t="s">
        <v>110</v>
      </c>
      <c r="W6" s="151" t="s">
        <v>111</v>
      </c>
      <c r="X6" s="151" t="s">
        <v>112</v>
      </c>
      <c r="Y6" s="151" t="s">
        <v>113</v>
      </c>
    </row>
    <row r="7" spans="1:60" hidden="1" x14ac:dyDescent="0.2">
      <c r="A7" s="3"/>
      <c r="B7" s="4"/>
      <c r="C7" s="4"/>
      <c r="D7" s="6"/>
      <c r="E7" s="153"/>
      <c r="F7" s="154"/>
      <c r="G7" s="154"/>
      <c r="H7" s="154"/>
      <c r="I7" s="154"/>
      <c r="J7" s="154"/>
      <c r="K7" s="154"/>
      <c r="L7" s="154"/>
      <c r="M7" s="154"/>
      <c r="N7" s="153"/>
      <c r="O7" s="153"/>
      <c r="P7" s="153"/>
      <c r="Q7" s="153"/>
      <c r="R7" s="154"/>
      <c r="S7" s="154"/>
      <c r="T7" s="154"/>
      <c r="U7" s="154"/>
      <c r="V7" s="154"/>
      <c r="W7" s="154"/>
      <c r="X7" s="154"/>
      <c r="Y7" s="154"/>
    </row>
    <row r="8" spans="1:60" x14ac:dyDescent="0.2">
      <c r="A8" s="166" t="s">
        <v>114</v>
      </c>
      <c r="B8" s="167" t="s">
        <v>73</v>
      </c>
      <c r="C8" s="187" t="s">
        <v>75</v>
      </c>
      <c r="D8" s="168"/>
      <c r="E8" s="169"/>
      <c r="F8" s="170"/>
      <c r="G8" s="170">
        <f>SUMIF(AG9:AG12,"&lt;&gt;NOR",G9:G12)</f>
        <v>0</v>
      </c>
      <c r="H8" s="170"/>
      <c r="I8" s="170">
        <f>SUM(I9:I12)</f>
        <v>0</v>
      </c>
      <c r="J8" s="170"/>
      <c r="K8" s="170">
        <f>SUM(K9:K12)</f>
        <v>0</v>
      </c>
      <c r="L8" s="170"/>
      <c r="M8" s="170">
        <f>SUM(M9:M12)</f>
        <v>0</v>
      </c>
      <c r="N8" s="169"/>
      <c r="O8" s="169">
        <f>SUM(O9:O12)</f>
        <v>0</v>
      </c>
      <c r="P8" s="169"/>
      <c r="Q8" s="169">
        <f>SUM(Q9:Q12)</f>
        <v>0</v>
      </c>
      <c r="R8" s="170"/>
      <c r="S8" s="170"/>
      <c r="T8" s="171"/>
      <c r="U8" s="165"/>
      <c r="V8" s="165">
        <f>SUM(V9:V12)</f>
        <v>11.32</v>
      </c>
      <c r="W8" s="165"/>
      <c r="X8" s="165"/>
      <c r="Y8" s="165"/>
      <c r="AG8" t="s">
        <v>115</v>
      </c>
    </row>
    <row r="9" spans="1:60" outlineLevel="1" x14ac:dyDescent="0.2">
      <c r="A9" s="180">
        <v>1</v>
      </c>
      <c r="B9" s="181" t="s">
        <v>116</v>
      </c>
      <c r="C9" s="188" t="s">
        <v>117</v>
      </c>
      <c r="D9" s="182" t="s">
        <v>118</v>
      </c>
      <c r="E9" s="183">
        <v>26</v>
      </c>
      <c r="F9" s="184"/>
      <c r="G9" s="185">
        <f>ROUND(E9*F9,2)</f>
        <v>0</v>
      </c>
      <c r="H9" s="184"/>
      <c r="I9" s="185">
        <f>ROUND(E9*H9,2)</f>
        <v>0</v>
      </c>
      <c r="J9" s="184"/>
      <c r="K9" s="185">
        <f>ROUND(E9*J9,2)</f>
        <v>0</v>
      </c>
      <c r="L9" s="185">
        <v>21</v>
      </c>
      <c r="M9" s="185">
        <f>G9*(1+L9/100)</f>
        <v>0</v>
      </c>
      <c r="N9" s="183">
        <v>6.9999999999999994E-5</v>
      </c>
      <c r="O9" s="183">
        <f>ROUND(E9*N9,2)</f>
        <v>0</v>
      </c>
      <c r="P9" s="183">
        <v>0</v>
      </c>
      <c r="Q9" s="183">
        <f>ROUND(E9*P9,2)</f>
        <v>0</v>
      </c>
      <c r="R9" s="185" t="s">
        <v>81</v>
      </c>
      <c r="S9" s="185" t="s">
        <v>119</v>
      </c>
      <c r="T9" s="186" t="s">
        <v>119</v>
      </c>
      <c r="U9" s="162">
        <v>4.6670000000000003E-2</v>
      </c>
      <c r="V9" s="162">
        <f>ROUND(E9*U9,2)</f>
        <v>1.21</v>
      </c>
      <c r="W9" s="162"/>
      <c r="X9" s="162" t="s">
        <v>120</v>
      </c>
      <c r="Y9" s="162" t="s">
        <v>121</v>
      </c>
      <c r="Z9" s="152"/>
      <c r="AA9" s="152"/>
      <c r="AB9" s="152"/>
      <c r="AC9" s="152"/>
      <c r="AD9" s="152"/>
      <c r="AE9" s="152"/>
      <c r="AF9" s="152"/>
      <c r="AG9" s="152" t="s">
        <v>122</v>
      </c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</row>
    <row r="10" spans="1:60" ht="22.5" outlineLevel="1" x14ac:dyDescent="0.2">
      <c r="A10" s="180">
        <v>2</v>
      </c>
      <c r="B10" s="181" t="s">
        <v>123</v>
      </c>
      <c r="C10" s="188" t="s">
        <v>124</v>
      </c>
      <c r="D10" s="182" t="s">
        <v>125</v>
      </c>
      <c r="E10" s="183">
        <v>8</v>
      </c>
      <c r="F10" s="184"/>
      <c r="G10" s="185">
        <f>ROUND(E10*F10,2)</f>
        <v>0</v>
      </c>
      <c r="H10" s="184"/>
      <c r="I10" s="185">
        <f>ROUND(E10*H10,2)</f>
        <v>0</v>
      </c>
      <c r="J10" s="184"/>
      <c r="K10" s="185">
        <f>ROUND(E10*J10,2)</f>
        <v>0</v>
      </c>
      <c r="L10" s="185">
        <v>21</v>
      </c>
      <c r="M10" s="185">
        <f>G10*(1+L10/100)</f>
        <v>0</v>
      </c>
      <c r="N10" s="183">
        <v>2.5000000000000001E-4</v>
      </c>
      <c r="O10" s="183">
        <f>ROUND(E10*N10,2)</f>
        <v>0</v>
      </c>
      <c r="P10" s="183">
        <v>0</v>
      </c>
      <c r="Q10" s="183">
        <f>ROUND(E10*P10,2)</f>
        <v>0</v>
      </c>
      <c r="R10" s="185" t="s">
        <v>81</v>
      </c>
      <c r="S10" s="185" t="s">
        <v>119</v>
      </c>
      <c r="T10" s="186" t="s">
        <v>119</v>
      </c>
      <c r="U10" s="162">
        <v>0.26417000000000002</v>
      </c>
      <c r="V10" s="162">
        <f>ROUND(E10*U10,2)</f>
        <v>2.11</v>
      </c>
      <c r="W10" s="162"/>
      <c r="X10" s="162" t="s">
        <v>120</v>
      </c>
      <c r="Y10" s="162" t="s">
        <v>121</v>
      </c>
      <c r="Z10" s="152"/>
      <c r="AA10" s="152"/>
      <c r="AB10" s="152"/>
      <c r="AC10" s="152"/>
      <c r="AD10" s="152"/>
      <c r="AE10" s="152"/>
      <c r="AF10" s="152"/>
      <c r="AG10" s="152" t="s">
        <v>122</v>
      </c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</row>
    <row r="11" spans="1:60" outlineLevel="1" x14ac:dyDescent="0.2">
      <c r="A11" s="180">
        <v>3</v>
      </c>
      <c r="B11" s="181" t="s">
        <v>126</v>
      </c>
      <c r="C11" s="188" t="s">
        <v>127</v>
      </c>
      <c r="D11" s="182" t="s">
        <v>125</v>
      </c>
      <c r="E11" s="183">
        <v>1</v>
      </c>
      <c r="F11" s="184"/>
      <c r="G11" s="185">
        <f>ROUND(E11*F11,2)</f>
        <v>0</v>
      </c>
      <c r="H11" s="184"/>
      <c r="I11" s="185">
        <f>ROUND(E11*H11,2)</f>
        <v>0</v>
      </c>
      <c r="J11" s="184"/>
      <c r="K11" s="185">
        <f>ROUND(E11*J11,2)</f>
        <v>0</v>
      </c>
      <c r="L11" s="185">
        <v>21</v>
      </c>
      <c r="M11" s="185">
        <f>G11*(1+L11/100)</f>
        <v>0</v>
      </c>
      <c r="N11" s="183">
        <v>0</v>
      </c>
      <c r="O11" s="183">
        <f>ROUND(E11*N11,2)</f>
        <v>0</v>
      </c>
      <c r="P11" s="183">
        <v>0</v>
      </c>
      <c r="Q11" s="183">
        <f>ROUND(E11*P11,2)</f>
        <v>0</v>
      </c>
      <c r="R11" s="185"/>
      <c r="S11" s="185" t="s">
        <v>128</v>
      </c>
      <c r="T11" s="186" t="s">
        <v>129</v>
      </c>
      <c r="U11" s="162">
        <v>0</v>
      </c>
      <c r="V11" s="162">
        <f>ROUND(E11*U11,2)</f>
        <v>0</v>
      </c>
      <c r="W11" s="162"/>
      <c r="X11" s="162" t="s">
        <v>120</v>
      </c>
      <c r="Y11" s="162" t="s">
        <v>121</v>
      </c>
      <c r="Z11" s="152"/>
      <c r="AA11" s="152"/>
      <c r="AB11" s="152"/>
      <c r="AC11" s="152"/>
      <c r="AD11" s="152"/>
      <c r="AE11" s="152"/>
      <c r="AF11" s="152"/>
      <c r="AG11" s="152" t="s">
        <v>130</v>
      </c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</row>
    <row r="12" spans="1:60" outlineLevel="1" x14ac:dyDescent="0.2">
      <c r="A12" s="180">
        <v>4</v>
      </c>
      <c r="B12" s="181" t="s">
        <v>131</v>
      </c>
      <c r="C12" s="188" t="s">
        <v>132</v>
      </c>
      <c r="D12" s="182" t="s">
        <v>133</v>
      </c>
      <c r="E12" s="183">
        <v>8</v>
      </c>
      <c r="F12" s="184"/>
      <c r="G12" s="185">
        <f>ROUND(E12*F12,2)</f>
        <v>0</v>
      </c>
      <c r="H12" s="184"/>
      <c r="I12" s="185">
        <f>ROUND(E12*H12,2)</f>
        <v>0</v>
      </c>
      <c r="J12" s="184"/>
      <c r="K12" s="185">
        <f>ROUND(E12*J12,2)</f>
        <v>0</v>
      </c>
      <c r="L12" s="185">
        <v>21</v>
      </c>
      <c r="M12" s="185">
        <f>G12*(1+L12/100)</f>
        <v>0</v>
      </c>
      <c r="N12" s="183">
        <v>0</v>
      </c>
      <c r="O12" s="183">
        <f>ROUND(E12*N12,2)</f>
        <v>0</v>
      </c>
      <c r="P12" s="183">
        <v>0</v>
      </c>
      <c r="Q12" s="183">
        <f>ROUND(E12*P12,2)</f>
        <v>0</v>
      </c>
      <c r="R12" s="185"/>
      <c r="S12" s="185" t="s">
        <v>128</v>
      </c>
      <c r="T12" s="186" t="s">
        <v>129</v>
      </c>
      <c r="U12" s="162">
        <v>1</v>
      </c>
      <c r="V12" s="162">
        <f>ROUND(E12*U12,2)</f>
        <v>8</v>
      </c>
      <c r="W12" s="162"/>
      <c r="X12" s="162" t="s">
        <v>134</v>
      </c>
      <c r="Y12" s="162" t="s">
        <v>121</v>
      </c>
      <c r="Z12" s="152"/>
      <c r="AA12" s="152"/>
      <c r="AB12" s="152"/>
      <c r="AC12" s="152"/>
      <c r="AD12" s="152"/>
      <c r="AE12" s="152"/>
      <c r="AF12" s="152"/>
      <c r="AG12" s="152" t="s">
        <v>135</v>
      </c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</row>
    <row r="13" spans="1:60" x14ac:dyDescent="0.2">
      <c r="A13" s="166" t="s">
        <v>114</v>
      </c>
      <c r="B13" s="167" t="s">
        <v>81</v>
      </c>
      <c r="C13" s="187" t="s">
        <v>82</v>
      </c>
      <c r="D13" s="168"/>
      <c r="E13" s="169"/>
      <c r="F13" s="170"/>
      <c r="G13" s="170">
        <f>SUMIF(AG14:AG55,"&lt;&gt;NOR",G14:G55)</f>
        <v>0</v>
      </c>
      <c r="H13" s="170"/>
      <c r="I13" s="170">
        <f>SUM(I14:I55)</f>
        <v>0</v>
      </c>
      <c r="J13" s="170"/>
      <c r="K13" s="170">
        <f>SUM(K14:K55)</f>
        <v>0</v>
      </c>
      <c r="L13" s="170"/>
      <c r="M13" s="170">
        <f>SUM(M14:M55)</f>
        <v>0</v>
      </c>
      <c r="N13" s="169"/>
      <c r="O13" s="169">
        <f>SUM(O14:O55)</f>
        <v>0.02</v>
      </c>
      <c r="P13" s="169"/>
      <c r="Q13" s="169">
        <f>SUM(Q14:Q55)</f>
        <v>0</v>
      </c>
      <c r="R13" s="170"/>
      <c r="S13" s="170"/>
      <c r="T13" s="171"/>
      <c r="U13" s="165"/>
      <c r="V13" s="165">
        <f>SUM(V14:V55)</f>
        <v>18.579999999999998</v>
      </c>
      <c r="W13" s="165"/>
      <c r="X13" s="165"/>
      <c r="Y13" s="165"/>
      <c r="AG13" t="s">
        <v>115</v>
      </c>
    </row>
    <row r="14" spans="1:60" outlineLevel="1" x14ac:dyDescent="0.2">
      <c r="A14" s="180">
        <v>5</v>
      </c>
      <c r="B14" s="181" t="s">
        <v>136</v>
      </c>
      <c r="C14" s="188" t="s">
        <v>137</v>
      </c>
      <c r="D14" s="182" t="s">
        <v>118</v>
      </c>
      <c r="E14" s="183">
        <v>16</v>
      </c>
      <c r="F14" s="184"/>
      <c r="G14" s="185">
        <f>ROUND(E14*F14,2)</f>
        <v>0</v>
      </c>
      <c r="H14" s="184"/>
      <c r="I14" s="185">
        <f>ROUND(E14*H14,2)</f>
        <v>0</v>
      </c>
      <c r="J14" s="184"/>
      <c r="K14" s="185">
        <f>ROUND(E14*J14,2)</f>
        <v>0</v>
      </c>
      <c r="L14" s="185">
        <v>21</v>
      </c>
      <c r="M14" s="185">
        <f>G14*(1+L14/100)</f>
        <v>0</v>
      </c>
      <c r="N14" s="183">
        <v>0</v>
      </c>
      <c r="O14" s="183">
        <f>ROUND(E14*N14,2)</f>
        <v>0</v>
      </c>
      <c r="P14" s="183">
        <v>0</v>
      </c>
      <c r="Q14" s="183">
        <f>ROUND(E14*P14,2)</f>
        <v>0</v>
      </c>
      <c r="R14" s="185" t="s">
        <v>81</v>
      </c>
      <c r="S14" s="185" t="s">
        <v>119</v>
      </c>
      <c r="T14" s="186" t="s">
        <v>119</v>
      </c>
      <c r="U14" s="162">
        <v>9.955E-2</v>
      </c>
      <c r="V14" s="162">
        <f>ROUND(E14*U14,2)</f>
        <v>1.59</v>
      </c>
      <c r="W14" s="162"/>
      <c r="X14" s="162" t="s">
        <v>120</v>
      </c>
      <c r="Y14" s="162" t="s">
        <v>121</v>
      </c>
      <c r="Z14" s="152"/>
      <c r="AA14" s="152"/>
      <c r="AB14" s="152"/>
      <c r="AC14" s="152"/>
      <c r="AD14" s="152"/>
      <c r="AE14" s="152"/>
      <c r="AF14" s="152"/>
      <c r="AG14" s="152" t="s">
        <v>138</v>
      </c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</row>
    <row r="15" spans="1:60" ht="56.25" outlineLevel="1" x14ac:dyDescent="0.2">
      <c r="A15" s="173">
        <v>6</v>
      </c>
      <c r="B15" s="174" t="s">
        <v>139</v>
      </c>
      <c r="C15" s="189" t="s">
        <v>140</v>
      </c>
      <c r="D15" s="175" t="s">
        <v>118</v>
      </c>
      <c r="E15" s="176">
        <v>16.8</v>
      </c>
      <c r="F15" s="177"/>
      <c r="G15" s="178">
        <f>ROUND(E15*F15,2)</f>
        <v>0</v>
      </c>
      <c r="H15" s="177"/>
      <c r="I15" s="178">
        <f>ROUND(E15*H15,2)</f>
        <v>0</v>
      </c>
      <c r="J15" s="177"/>
      <c r="K15" s="178">
        <f>ROUND(E15*J15,2)</f>
        <v>0</v>
      </c>
      <c r="L15" s="178">
        <v>21</v>
      </c>
      <c r="M15" s="178">
        <f>G15*(1+L15/100)</f>
        <v>0</v>
      </c>
      <c r="N15" s="176">
        <v>1.4999999999999999E-4</v>
      </c>
      <c r="O15" s="176">
        <f>ROUND(E15*N15,2)</f>
        <v>0</v>
      </c>
      <c r="P15" s="176">
        <v>0</v>
      </c>
      <c r="Q15" s="176">
        <f>ROUND(E15*P15,2)</f>
        <v>0</v>
      </c>
      <c r="R15" s="178" t="s">
        <v>141</v>
      </c>
      <c r="S15" s="178" t="s">
        <v>119</v>
      </c>
      <c r="T15" s="179" t="s">
        <v>119</v>
      </c>
      <c r="U15" s="162">
        <v>0</v>
      </c>
      <c r="V15" s="162">
        <f>ROUND(E15*U15,2)</f>
        <v>0</v>
      </c>
      <c r="W15" s="162"/>
      <c r="X15" s="162" t="s">
        <v>142</v>
      </c>
      <c r="Y15" s="162" t="s">
        <v>121</v>
      </c>
      <c r="Z15" s="152"/>
      <c r="AA15" s="152"/>
      <c r="AB15" s="152"/>
      <c r="AC15" s="152"/>
      <c r="AD15" s="152"/>
      <c r="AE15" s="152"/>
      <c r="AF15" s="152"/>
      <c r="AG15" s="152" t="s">
        <v>143</v>
      </c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</row>
    <row r="16" spans="1:60" outlineLevel="2" x14ac:dyDescent="0.2">
      <c r="A16" s="159"/>
      <c r="B16" s="160"/>
      <c r="C16" s="190" t="s">
        <v>144</v>
      </c>
      <c r="D16" s="163"/>
      <c r="E16" s="164">
        <v>16.8</v>
      </c>
      <c r="F16" s="162"/>
      <c r="G16" s="162"/>
      <c r="H16" s="162"/>
      <c r="I16" s="162"/>
      <c r="J16" s="162"/>
      <c r="K16" s="162"/>
      <c r="L16" s="162"/>
      <c r="M16" s="162"/>
      <c r="N16" s="161"/>
      <c r="O16" s="161"/>
      <c r="P16" s="161"/>
      <c r="Q16" s="161"/>
      <c r="R16" s="162"/>
      <c r="S16" s="162"/>
      <c r="T16" s="162"/>
      <c r="U16" s="162"/>
      <c r="V16" s="162"/>
      <c r="W16" s="162"/>
      <c r="X16" s="162"/>
      <c r="Y16" s="162"/>
      <c r="Z16" s="152"/>
      <c r="AA16" s="152"/>
      <c r="AB16" s="152"/>
      <c r="AC16" s="152"/>
      <c r="AD16" s="152"/>
      <c r="AE16" s="152"/>
      <c r="AF16" s="152"/>
      <c r="AG16" s="152" t="s">
        <v>145</v>
      </c>
      <c r="AH16" s="152">
        <v>5</v>
      </c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</row>
    <row r="17" spans="1:60" outlineLevel="1" x14ac:dyDescent="0.2">
      <c r="A17" s="180">
        <v>7</v>
      </c>
      <c r="B17" s="181" t="s">
        <v>146</v>
      </c>
      <c r="C17" s="188" t="s">
        <v>147</v>
      </c>
      <c r="D17" s="182" t="s">
        <v>118</v>
      </c>
      <c r="E17" s="183">
        <v>18</v>
      </c>
      <c r="F17" s="184"/>
      <c r="G17" s="185">
        <f>ROUND(E17*F17,2)</f>
        <v>0</v>
      </c>
      <c r="H17" s="184"/>
      <c r="I17" s="185">
        <f>ROUND(E17*H17,2)</f>
        <v>0</v>
      </c>
      <c r="J17" s="184"/>
      <c r="K17" s="185">
        <f>ROUND(E17*J17,2)</f>
        <v>0</v>
      </c>
      <c r="L17" s="185">
        <v>21</v>
      </c>
      <c r="M17" s="185">
        <f>G17*(1+L17/100)</f>
        <v>0</v>
      </c>
      <c r="N17" s="183">
        <v>2.1000000000000001E-4</v>
      </c>
      <c r="O17" s="183">
        <f>ROUND(E17*N17,2)</f>
        <v>0</v>
      </c>
      <c r="P17" s="183">
        <v>0</v>
      </c>
      <c r="Q17" s="183">
        <f>ROUND(E17*P17,2)</f>
        <v>0</v>
      </c>
      <c r="R17" s="185" t="s">
        <v>81</v>
      </c>
      <c r="S17" s="185" t="s">
        <v>119</v>
      </c>
      <c r="T17" s="186" t="s">
        <v>148</v>
      </c>
      <c r="U17" s="162">
        <v>5.0959999999999998E-2</v>
      </c>
      <c r="V17" s="162">
        <f>ROUND(E17*U17,2)</f>
        <v>0.92</v>
      </c>
      <c r="W17" s="162"/>
      <c r="X17" s="162" t="s">
        <v>120</v>
      </c>
      <c r="Y17" s="162" t="s">
        <v>121</v>
      </c>
      <c r="Z17" s="152"/>
      <c r="AA17" s="152"/>
      <c r="AB17" s="152"/>
      <c r="AC17" s="152"/>
      <c r="AD17" s="152"/>
      <c r="AE17" s="152"/>
      <c r="AF17" s="152"/>
      <c r="AG17" s="152" t="s">
        <v>138</v>
      </c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</row>
    <row r="18" spans="1:60" ht="56.25" outlineLevel="1" x14ac:dyDescent="0.2">
      <c r="A18" s="173">
        <v>8</v>
      </c>
      <c r="B18" s="174" t="s">
        <v>149</v>
      </c>
      <c r="C18" s="189" t="s">
        <v>150</v>
      </c>
      <c r="D18" s="175" t="s">
        <v>118</v>
      </c>
      <c r="E18" s="176">
        <v>18.899999999999999</v>
      </c>
      <c r="F18" s="177"/>
      <c r="G18" s="178">
        <f>ROUND(E18*F18,2)</f>
        <v>0</v>
      </c>
      <c r="H18" s="177"/>
      <c r="I18" s="178">
        <f>ROUND(E18*H18,2)</f>
        <v>0</v>
      </c>
      <c r="J18" s="177"/>
      <c r="K18" s="178">
        <f>ROUND(E18*J18,2)</f>
        <v>0</v>
      </c>
      <c r="L18" s="178">
        <v>21</v>
      </c>
      <c r="M18" s="178">
        <f>G18*(1+L18/100)</f>
        <v>0</v>
      </c>
      <c r="N18" s="176">
        <v>2.0000000000000001E-4</v>
      </c>
      <c r="O18" s="176">
        <f>ROUND(E18*N18,2)</f>
        <v>0</v>
      </c>
      <c r="P18" s="176">
        <v>0</v>
      </c>
      <c r="Q18" s="176">
        <f>ROUND(E18*P18,2)</f>
        <v>0</v>
      </c>
      <c r="R18" s="178" t="s">
        <v>141</v>
      </c>
      <c r="S18" s="178" t="s">
        <v>119</v>
      </c>
      <c r="T18" s="179" t="s">
        <v>151</v>
      </c>
      <c r="U18" s="162">
        <v>0</v>
      </c>
      <c r="V18" s="162">
        <f>ROUND(E18*U18,2)</f>
        <v>0</v>
      </c>
      <c r="W18" s="162"/>
      <c r="X18" s="162" t="s">
        <v>142</v>
      </c>
      <c r="Y18" s="162" t="s">
        <v>121</v>
      </c>
      <c r="Z18" s="152"/>
      <c r="AA18" s="152"/>
      <c r="AB18" s="152"/>
      <c r="AC18" s="152"/>
      <c r="AD18" s="152"/>
      <c r="AE18" s="152"/>
      <c r="AF18" s="152"/>
      <c r="AG18" s="152" t="s">
        <v>143</v>
      </c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</row>
    <row r="19" spans="1:60" outlineLevel="2" x14ac:dyDescent="0.2">
      <c r="A19" s="159"/>
      <c r="B19" s="160"/>
      <c r="C19" s="190" t="s">
        <v>152</v>
      </c>
      <c r="D19" s="163"/>
      <c r="E19" s="164">
        <v>18.899999999999999</v>
      </c>
      <c r="F19" s="162"/>
      <c r="G19" s="162"/>
      <c r="H19" s="162"/>
      <c r="I19" s="162"/>
      <c r="J19" s="162"/>
      <c r="K19" s="162"/>
      <c r="L19" s="162"/>
      <c r="M19" s="162"/>
      <c r="N19" s="161"/>
      <c r="O19" s="161"/>
      <c r="P19" s="161"/>
      <c r="Q19" s="161"/>
      <c r="R19" s="162"/>
      <c r="S19" s="162"/>
      <c r="T19" s="162"/>
      <c r="U19" s="162"/>
      <c r="V19" s="162"/>
      <c r="W19" s="162"/>
      <c r="X19" s="162"/>
      <c r="Y19" s="162"/>
      <c r="Z19" s="152"/>
      <c r="AA19" s="152"/>
      <c r="AB19" s="152"/>
      <c r="AC19" s="152"/>
      <c r="AD19" s="152"/>
      <c r="AE19" s="152"/>
      <c r="AF19" s="152"/>
      <c r="AG19" s="152" t="s">
        <v>145</v>
      </c>
      <c r="AH19" s="152">
        <v>5</v>
      </c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</row>
    <row r="20" spans="1:60" outlineLevel="1" x14ac:dyDescent="0.2">
      <c r="A20" s="180">
        <v>9</v>
      </c>
      <c r="B20" s="181" t="s">
        <v>153</v>
      </c>
      <c r="C20" s="188" t="s">
        <v>154</v>
      </c>
      <c r="D20" s="182" t="s">
        <v>118</v>
      </c>
      <c r="E20" s="183">
        <v>16</v>
      </c>
      <c r="F20" s="184"/>
      <c r="G20" s="185">
        <f>ROUND(E20*F20,2)</f>
        <v>0</v>
      </c>
      <c r="H20" s="184"/>
      <c r="I20" s="185">
        <f>ROUND(E20*H20,2)</f>
        <v>0</v>
      </c>
      <c r="J20" s="184"/>
      <c r="K20" s="185">
        <f>ROUND(E20*J20,2)</f>
        <v>0</v>
      </c>
      <c r="L20" s="185">
        <v>21</v>
      </c>
      <c r="M20" s="185">
        <f>G20*(1+L20/100)</f>
        <v>0</v>
      </c>
      <c r="N20" s="183">
        <v>0</v>
      </c>
      <c r="O20" s="183">
        <f>ROUND(E20*N20,2)</f>
        <v>0</v>
      </c>
      <c r="P20" s="183">
        <v>0</v>
      </c>
      <c r="Q20" s="183">
        <f>ROUND(E20*P20,2)</f>
        <v>0</v>
      </c>
      <c r="R20" s="185" t="s">
        <v>81</v>
      </c>
      <c r="S20" s="185" t="s">
        <v>119</v>
      </c>
      <c r="T20" s="186" t="s">
        <v>148</v>
      </c>
      <c r="U20" s="162">
        <v>9.0499999999999997E-2</v>
      </c>
      <c r="V20" s="162">
        <f>ROUND(E20*U20,2)</f>
        <v>1.45</v>
      </c>
      <c r="W20" s="162"/>
      <c r="X20" s="162" t="s">
        <v>120</v>
      </c>
      <c r="Y20" s="162" t="s">
        <v>121</v>
      </c>
      <c r="Z20" s="152"/>
      <c r="AA20" s="152"/>
      <c r="AB20" s="152"/>
      <c r="AC20" s="152"/>
      <c r="AD20" s="152"/>
      <c r="AE20" s="152"/>
      <c r="AF20" s="152"/>
      <c r="AG20" s="152" t="s">
        <v>138</v>
      </c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</row>
    <row r="21" spans="1:60" ht="22.5" outlineLevel="1" x14ac:dyDescent="0.2">
      <c r="A21" s="173">
        <v>10</v>
      </c>
      <c r="B21" s="174" t="s">
        <v>155</v>
      </c>
      <c r="C21" s="189" t="s">
        <v>156</v>
      </c>
      <c r="D21" s="175" t="s">
        <v>118</v>
      </c>
      <c r="E21" s="176">
        <v>16.8</v>
      </c>
      <c r="F21" s="177"/>
      <c r="G21" s="178">
        <f>ROUND(E21*F21,2)</f>
        <v>0</v>
      </c>
      <c r="H21" s="177"/>
      <c r="I21" s="178">
        <f>ROUND(E21*H21,2)</f>
        <v>0</v>
      </c>
      <c r="J21" s="177"/>
      <c r="K21" s="178">
        <f>ROUND(E21*J21,2)</f>
        <v>0</v>
      </c>
      <c r="L21" s="178">
        <v>21</v>
      </c>
      <c r="M21" s="178">
        <f>G21*(1+L21/100)</f>
        <v>0</v>
      </c>
      <c r="N21" s="176">
        <v>1.1E-4</v>
      </c>
      <c r="O21" s="176">
        <f>ROUND(E21*N21,2)</f>
        <v>0</v>
      </c>
      <c r="P21" s="176">
        <v>0</v>
      </c>
      <c r="Q21" s="176">
        <f>ROUND(E21*P21,2)</f>
        <v>0</v>
      </c>
      <c r="R21" s="178" t="s">
        <v>141</v>
      </c>
      <c r="S21" s="178" t="s">
        <v>119</v>
      </c>
      <c r="T21" s="179" t="s">
        <v>151</v>
      </c>
      <c r="U21" s="162">
        <v>0</v>
      </c>
      <c r="V21" s="162">
        <f>ROUND(E21*U21,2)</f>
        <v>0</v>
      </c>
      <c r="W21" s="162"/>
      <c r="X21" s="162" t="s">
        <v>142</v>
      </c>
      <c r="Y21" s="162" t="s">
        <v>121</v>
      </c>
      <c r="Z21" s="152"/>
      <c r="AA21" s="152"/>
      <c r="AB21" s="152"/>
      <c r="AC21" s="152"/>
      <c r="AD21" s="152"/>
      <c r="AE21" s="152"/>
      <c r="AF21" s="152"/>
      <c r="AG21" s="152" t="s">
        <v>143</v>
      </c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</row>
    <row r="22" spans="1:60" outlineLevel="2" x14ac:dyDescent="0.2">
      <c r="A22" s="159"/>
      <c r="B22" s="160"/>
      <c r="C22" s="190" t="s">
        <v>157</v>
      </c>
      <c r="D22" s="163"/>
      <c r="E22" s="164">
        <v>16.8</v>
      </c>
      <c r="F22" s="162"/>
      <c r="G22" s="162"/>
      <c r="H22" s="162"/>
      <c r="I22" s="162"/>
      <c r="J22" s="162"/>
      <c r="K22" s="162"/>
      <c r="L22" s="162"/>
      <c r="M22" s="162"/>
      <c r="N22" s="161"/>
      <c r="O22" s="161"/>
      <c r="P22" s="161"/>
      <c r="Q22" s="161"/>
      <c r="R22" s="162"/>
      <c r="S22" s="162"/>
      <c r="T22" s="162"/>
      <c r="U22" s="162"/>
      <c r="V22" s="162"/>
      <c r="W22" s="162"/>
      <c r="X22" s="162"/>
      <c r="Y22" s="162"/>
      <c r="Z22" s="152"/>
      <c r="AA22" s="152"/>
      <c r="AB22" s="152"/>
      <c r="AC22" s="152"/>
      <c r="AD22" s="152"/>
      <c r="AE22" s="152"/>
      <c r="AF22" s="152"/>
      <c r="AG22" s="152" t="s">
        <v>145</v>
      </c>
      <c r="AH22" s="152">
        <v>5</v>
      </c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</row>
    <row r="23" spans="1:60" outlineLevel="1" x14ac:dyDescent="0.2">
      <c r="A23" s="180">
        <v>11</v>
      </c>
      <c r="B23" s="181" t="s">
        <v>158</v>
      </c>
      <c r="C23" s="188" t="s">
        <v>159</v>
      </c>
      <c r="D23" s="182" t="s">
        <v>118</v>
      </c>
      <c r="E23" s="183">
        <v>18</v>
      </c>
      <c r="F23" s="184"/>
      <c r="G23" s="185">
        <f>ROUND(E23*F23,2)</f>
        <v>0</v>
      </c>
      <c r="H23" s="184"/>
      <c r="I23" s="185">
        <f>ROUND(E23*H23,2)</f>
        <v>0</v>
      </c>
      <c r="J23" s="184"/>
      <c r="K23" s="185">
        <f>ROUND(E23*J23,2)</f>
        <v>0</v>
      </c>
      <c r="L23" s="185">
        <v>21</v>
      </c>
      <c r="M23" s="185">
        <f>G23*(1+L23/100)</f>
        <v>0</v>
      </c>
      <c r="N23" s="183">
        <v>0</v>
      </c>
      <c r="O23" s="183">
        <f>ROUND(E23*N23,2)</f>
        <v>0</v>
      </c>
      <c r="P23" s="183">
        <v>0</v>
      </c>
      <c r="Q23" s="183">
        <f>ROUND(E23*P23,2)</f>
        <v>0</v>
      </c>
      <c r="R23" s="185" t="s">
        <v>81</v>
      </c>
      <c r="S23" s="185" t="s">
        <v>119</v>
      </c>
      <c r="T23" s="186" t="s">
        <v>119</v>
      </c>
      <c r="U23" s="162">
        <v>9.0499999999999997E-2</v>
      </c>
      <c r="V23" s="162">
        <f>ROUND(E23*U23,2)</f>
        <v>1.63</v>
      </c>
      <c r="W23" s="162"/>
      <c r="X23" s="162" t="s">
        <v>120</v>
      </c>
      <c r="Y23" s="162" t="s">
        <v>121</v>
      </c>
      <c r="Z23" s="152"/>
      <c r="AA23" s="152"/>
      <c r="AB23" s="152"/>
      <c r="AC23" s="152"/>
      <c r="AD23" s="152"/>
      <c r="AE23" s="152"/>
      <c r="AF23" s="152"/>
      <c r="AG23" s="152" t="s">
        <v>138</v>
      </c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</row>
    <row r="24" spans="1:60" ht="22.5" outlineLevel="1" x14ac:dyDescent="0.2">
      <c r="A24" s="173">
        <v>12</v>
      </c>
      <c r="B24" s="174" t="s">
        <v>160</v>
      </c>
      <c r="C24" s="189" t="s">
        <v>161</v>
      </c>
      <c r="D24" s="175" t="s">
        <v>118</v>
      </c>
      <c r="E24" s="176">
        <v>18.899999999999999</v>
      </c>
      <c r="F24" s="177"/>
      <c r="G24" s="178">
        <f>ROUND(E24*F24,2)</f>
        <v>0</v>
      </c>
      <c r="H24" s="177"/>
      <c r="I24" s="178">
        <f>ROUND(E24*H24,2)</f>
        <v>0</v>
      </c>
      <c r="J24" s="177"/>
      <c r="K24" s="178">
        <f>ROUND(E24*J24,2)</f>
        <v>0</v>
      </c>
      <c r="L24" s="178">
        <v>21</v>
      </c>
      <c r="M24" s="178">
        <f>G24*(1+L24/100)</f>
        <v>0</v>
      </c>
      <c r="N24" s="176">
        <v>6.9999999999999994E-5</v>
      </c>
      <c r="O24" s="176">
        <f>ROUND(E24*N24,2)</f>
        <v>0</v>
      </c>
      <c r="P24" s="176">
        <v>0</v>
      </c>
      <c r="Q24" s="176">
        <f>ROUND(E24*P24,2)</f>
        <v>0</v>
      </c>
      <c r="R24" s="178" t="s">
        <v>141</v>
      </c>
      <c r="S24" s="178" t="s">
        <v>119</v>
      </c>
      <c r="T24" s="179" t="s">
        <v>119</v>
      </c>
      <c r="U24" s="162">
        <v>0</v>
      </c>
      <c r="V24" s="162">
        <f>ROUND(E24*U24,2)</f>
        <v>0</v>
      </c>
      <c r="W24" s="162"/>
      <c r="X24" s="162" t="s">
        <v>142</v>
      </c>
      <c r="Y24" s="162" t="s">
        <v>121</v>
      </c>
      <c r="Z24" s="152"/>
      <c r="AA24" s="152"/>
      <c r="AB24" s="152"/>
      <c r="AC24" s="152"/>
      <c r="AD24" s="152"/>
      <c r="AE24" s="152"/>
      <c r="AF24" s="152"/>
      <c r="AG24" s="152" t="s">
        <v>143</v>
      </c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</row>
    <row r="25" spans="1:60" outlineLevel="2" x14ac:dyDescent="0.2">
      <c r="A25" s="159"/>
      <c r="B25" s="160"/>
      <c r="C25" s="190" t="s">
        <v>162</v>
      </c>
      <c r="D25" s="163"/>
      <c r="E25" s="164">
        <v>18.899999999999999</v>
      </c>
      <c r="F25" s="162"/>
      <c r="G25" s="162"/>
      <c r="H25" s="162"/>
      <c r="I25" s="162"/>
      <c r="J25" s="162"/>
      <c r="K25" s="162"/>
      <c r="L25" s="162"/>
      <c r="M25" s="162"/>
      <c r="N25" s="161"/>
      <c r="O25" s="161"/>
      <c r="P25" s="161"/>
      <c r="Q25" s="161"/>
      <c r="R25" s="162"/>
      <c r="S25" s="162"/>
      <c r="T25" s="162"/>
      <c r="U25" s="162"/>
      <c r="V25" s="162"/>
      <c r="W25" s="162"/>
      <c r="X25" s="162"/>
      <c r="Y25" s="162"/>
      <c r="Z25" s="152"/>
      <c r="AA25" s="152"/>
      <c r="AB25" s="152"/>
      <c r="AC25" s="152"/>
      <c r="AD25" s="152"/>
      <c r="AE25" s="152"/>
      <c r="AF25" s="152"/>
      <c r="AG25" s="152" t="s">
        <v>145</v>
      </c>
      <c r="AH25" s="152">
        <v>5</v>
      </c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</row>
    <row r="26" spans="1:60" outlineLevel="1" x14ac:dyDescent="0.2">
      <c r="A26" s="180">
        <v>13</v>
      </c>
      <c r="B26" s="181" t="s">
        <v>163</v>
      </c>
      <c r="C26" s="188" t="s">
        <v>164</v>
      </c>
      <c r="D26" s="182" t="s">
        <v>118</v>
      </c>
      <c r="E26" s="183">
        <v>66</v>
      </c>
      <c r="F26" s="184"/>
      <c r="G26" s="185">
        <f>ROUND(E26*F26,2)</f>
        <v>0</v>
      </c>
      <c r="H26" s="184"/>
      <c r="I26" s="185">
        <f>ROUND(E26*H26,2)</f>
        <v>0</v>
      </c>
      <c r="J26" s="184"/>
      <c r="K26" s="185">
        <f>ROUND(E26*J26,2)</f>
        <v>0</v>
      </c>
      <c r="L26" s="185">
        <v>21</v>
      </c>
      <c r="M26" s="185">
        <f>G26*(1+L26/100)</f>
        <v>0</v>
      </c>
      <c r="N26" s="183">
        <v>0</v>
      </c>
      <c r="O26" s="183">
        <f>ROUND(E26*N26,2)</f>
        <v>0</v>
      </c>
      <c r="P26" s="183">
        <v>0</v>
      </c>
      <c r="Q26" s="183">
        <f>ROUND(E26*P26,2)</f>
        <v>0</v>
      </c>
      <c r="R26" s="185" t="s">
        <v>81</v>
      </c>
      <c r="S26" s="185" t="s">
        <v>119</v>
      </c>
      <c r="T26" s="186" t="s">
        <v>119</v>
      </c>
      <c r="U26" s="162">
        <v>9.0499999999999997E-2</v>
      </c>
      <c r="V26" s="162">
        <f>ROUND(E26*U26,2)</f>
        <v>5.97</v>
      </c>
      <c r="W26" s="162"/>
      <c r="X26" s="162" t="s">
        <v>120</v>
      </c>
      <c r="Y26" s="162" t="s">
        <v>121</v>
      </c>
      <c r="Z26" s="152"/>
      <c r="AA26" s="152"/>
      <c r="AB26" s="152"/>
      <c r="AC26" s="152"/>
      <c r="AD26" s="152"/>
      <c r="AE26" s="152"/>
      <c r="AF26" s="152"/>
      <c r="AG26" s="152" t="s">
        <v>138</v>
      </c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</row>
    <row r="27" spans="1:60" ht="22.5" outlineLevel="1" x14ac:dyDescent="0.2">
      <c r="A27" s="173">
        <v>14</v>
      </c>
      <c r="B27" s="174" t="s">
        <v>165</v>
      </c>
      <c r="C27" s="189" t="s">
        <v>166</v>
      </c>
      <c r="D27" s="175" t="s">
        <v>118</v>
      </c>
      <c r="E27" s="176">
        <v>69.3</v>
      </c>
      <c r="F27" s="177"/>
      <c r="G27" s="178">
        <f>ROUND(E27*F27,2)</f>
        <v>0</v>
      </c>
      <c r="H27" s="177"/>
      <c r="I27" s="178">
        <f>ROUND(E27*H27,2)</f>
        <v>0</v>
      </c>
      <c r="J27" s="177"/>
      <c r="K27" s="178">
        <f>ROUND(E27*J27,2)</f>
        <v>0</v>
      </c>
      <c r="L27" s="178">
        <v>21</v>
      </c>
      <c r="M27" s="178">
        <f>G27*(1+L27/100)</f>
        <v>0</v>
      </c>
      <c r="N27" s="176">
        <v>4.0000000000000003E-5</v>
      </c>
      <c r="O27" s="176">
        <f>ROUND(E27*N27,2)</f>
        <v>0</v>
      </c>
      <c r="P27" s="176">
        <v>0</v>
      </c>
      <c r="Q27" s="176">
        <f>ROUND(E27*P27,2)</f>
        <v>0</v>
      </c>
      <c r="R27" s="178" t="s">
        <v>141</v>
      </c>
      <c r="S27" s="178" t="s">
        <v>119</v>
      </c>
      <c r="T27" s="179" t="s">
        <v>119</v>
      </c>
      <c r="U27" s="162">
        <v>0</v>
      </c>
      <c r="V27" s="162">
        <f>ROUND(E27*U27,2)</f>
        <v>0</v>
      </c>
      <c r="W27" s="162"/>
      <c r="X27" s="162" t="s">
        <v>142</v>
      </c>
      <c r="Y27" s="162" t="s">
        <v>121</v>
      </c>
      <c r="Z27" s="152"/>
      <c r="AA27" s="152"/>
      <c r="AB27" s="152"/>
      <c r="AC27" s="152"/>
      <c r="AD27" s="152"/>
      <c r="AE27" s="152"/>
      <c r="AF27" s="152"/>
      <c r="AG27" s="152" t="s">
        <v>143</v>
      </c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</row>
    <row r="28" spans="1:60" outlineLevel="2" x14ac:dyDescent="0.2">
      <c r="A28" s="159"/>
      <c r="B28" s="160"/>
      <c r="C28" s="190" t="s">
        <v>167</v>
      </c>
      <c r="D28" s="163"/>
      <c r="E28" s="164">
        <v>69.3</v>
      </c>
      <c r="F28" s="162"/>
      <c r="G28" s="162"/>
      <c r="H28" s="162"/>
      <c r="I28" s="162"/>
      <c r="J28" s="162"/>
      <c r="K28" s="162"/>
      <c r="L28" s="162"/>
      <c r="M28" s="162"/>
      <c r="N28" s="161"/>
      <c r="O28" s="161"/>
      <c r="P28" s="161"/>
      <c r="Q28" s="161"/>
      <c r="R28" s="162"/>
      <c r="S28" s="162"/>
      <c r="T28" s="162"/>
      <c r="U28" s="162"/>
      <c r="V28" s="162"/>
      <c r="W28" s="162"/>
      <c r="X28" s="162"/>
      <c r="Y28" s="162"/>
      <c r="Z28" s="152"/>
      <c r="AA28" s="152"/>
      <c r="AB28" s="152"/>
      <c r="AC28" s="152"/>
      <c r="AD28" s="152"/>
      <c r="AE28" s="152"/>
      <c r="AF28" s="152"/>
      <c r="AG28" s="152" t="s">
        <v>145</v>
      </c>
      <c r="AH28" s="152">
        <v>5</v>
      </c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</row>
    <row r="29" spans="1:60" outlineLevel="1" x14ac:dyDescent="0.2">
      <c r="A29" s="180">
        <v>15</v>
      </c>
      <c r="B29" s="181" t="s">
        <v>168</v>
      </c>
      <c r="C29" s="188" t="s">
        <v>169</v>
      </c>
      <c r="D29" s="182" t="s">
        <v>118</v>
      </c>
      <c r="E29" s="183">
        <v>4</v>
      </c>
      <c r="F29" s="184"/>
      <c r="G29" s="185">
        <f>ROUND(E29*F29,2)</f>
        <v>0</v>
      </c>
      <c r="H29" s="184"/>
      <c r="I29" s="185">
        <f>ROUND(E29*H29,2)</f>
        <v>0</v>
      </c>
      <c r="J29" s="184"/>
      <c r="K29" s="185">
        <f>ROUND(E29*J29,2)</f>
        <v>0</v>
      </c>
      <c r="L29" s="185">
        <v>21</v>
      </c>
      <c r="M29" s="185">
        <f>G29*(1+L29/100)</f>
        <v>0</v>
      </c>
      <c r="N29" s="183">
        <v>0</v>
      </c>
      <c r="O29" s="183">
        <f>ROUND(E29*N29,2)</f>
        <v>0</v>
      </c>
      <c r="P29" s="183">
        <v>0</v>
      </c>
      <c r="Q29" s="183">
        <f>ROUND(E29*P29,2)</f>
        <v>0</v>
      </c>
      <c r="R29" s="185"/>
      <c r="S29" s="185" t="s">
        <v>128</v>
      </c>
      <c r="T29" s="186" t="s">
        <v>129</v>
      </c>
      <c r="U29" s="162">
        <v>0</v>
      </c>
      <c r="V29" s="162">
        <f>ROUND(E29*U29,2)</f>
        <v>0</v>
      </c>
      <c r="W29" s="162"/>
      <c r="X29" s="162" t="s">
        <v>142</v>
      </c>
      <c r="Y29" s="162" t="s">
        <v>121</v>
      </c>
      <c r="Z29" s="152"/>
      <c r="AA29" s="152"/>
      <c r="AB29" s="152"/>
      <c r="AC29" s="152"/>
      <c r="AD29" s="152"/>
      <c r="AE29" s="152"/>
      <c r="AF29" s="152"/>
      <c r="AG29" s="152" t="s">
        <v>143</v>
      </c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</row>
    <row r="30" spans="1:60" outlineLevel="1" x14ac:dyDescent="0.2">
      <c r="A30" s="173">
        <v>16</v>
      </c>
      <c r="B30" s="174" t="s">
        <v>170</v>
      </c>
      <c r="C30" s="189" t="s">
        <v>171</v>
      </c>
      <c r="D30" s="175" t="s">
        <v>118</v>
      </c>
      <c r="E30" s="176">
        <v>4</v>
      </c>
      <c r="F30" s="177"/>
      <c r="G30" s="178">
        <f>ROUND(E30*F30,2)</f>
        <v>0</v>
      </c>
      <c r="H30" s="177"/>
      <c r="I30" s="178">
        <f>ROUND(E30*H30,2)</f>
        <v>0</v>
      </c>
      <c r="J30" s="177"/>
      <c r="K30" s="178">
        <f>ROUND(E30*J30,2)</f>
        <v>0</v>
      </c>
      <c r="L30" s="178">
        <v>21</v>
      </c>
      <c r="M30" s="178">
        <f>G30*(1+L30/100)</f>
        <v>0</v>
      </c>
      <c r="N30" s="176">
        <v>0</v>
      </c>
      <c r="O30" s="176">
        <f>ROUND(E30*N30,2)</f>
        <v>0</v>
      </c>
      <c r="P30" s="176">
        <v>0</v>
      </c>
      <c r="Q30" s="176">
        <f>ROUND(E30*P30,2)</f>
        <v>0</v>
      </c>
      <c r="R30" s="178"/>
      <c r="S30" s="178" t="s">
        <v>119</v>
      </c>
      <c r="T30" s="179" t="s">
        <v>119</v>
      </c>
      <c r="U30" s="162">
        <v>5.7000000000000002E-2</v>
      </c>
      <c r="V30" s="162">
        <f>ROUND(E30*U30,2)</f>
        <v>0.23</v>
      </c>
      <c r="W30" s="162"/>
      <c r="X30" s="162" t="s">
        <v>120</v>
      </c>
      <c r="Y30" s="162" t="s">
        <v>121</v>
      </c>
      <c r="Z30" s="152"/>
      <c r="AA30" s="152"/>
      <c r="AB30" s="152"/>
      <c r="AC30" s="152"/>
      <c r="AD30" s="152"/>
      <c r="AE30" s="152"/>
      <c r="AF30" s="152"/>
      <c r="AG30" s="152" t="s">
        <v>138</v>
      </c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</row>
    <row r="31" spans="1:60" outlineLevel="2" x14ac:dyDescent="0.2">
      <c r="A31" s="159"/>
      <c r="B31" s="160"/>
      <c r="C31" s="190" t="s">
        <v>172</v>
      </c>
      <c r="D31" s="163"/>
      <c r="E31" s="164">
        <v>4</v>
      </c>
      <c r="F31" s="162"/>
      <c r="G31" s="162"/>
      <c r="H31" s="162"/>
      <c r="I31" s="162"/>
      <c r="J31" s="162"/>
      <c r="K31" s="162"/>
      <c r="L31" s="162"/>
      <c r="M31" s="162"/>
      <c r="N31" s="161"/>
      <c r="O31" s="161"/>
      <c r="P31" s="161"/>
      <c r="Q31" s="161"/>
      <c r="R31" s="162"/>
      <c r="S31" s="162"/>
      <c r="T31" s="162"/>
      <c r="U31" s="162"/>
      <c r="V31" s="162"/>
      <c r="W31" s="162"/>
      <c r="X31" s="162"/>
      <c r="Y31" s="162"/>
      <c r="Z31" s="152"/>
      <c r="AA31" s="152"/>
      <c r="AB31" s="152"/>
      <c r="AC31" s="152"/>
      <c r="AD31" s="152"/>
      <c r="AE31" s="152"/>
      <c r="AF31" s="152"/>
      <c r="AG31" s="152" t="s">
        <v>145</v>
      </c>
      <c r="AH31" s="152">
        <v>5</v>
      </c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</row>
    <row r="32" spans="1:60" ht="22.5" outlineLevel="1" x14ac:dyDescent="0.2">
      <c r="A32" s="180">
        <v>17</v>
      </c>
      <c r="B32" s="181" t="s">
        <v>173</v>
      </c>
      <c r="C32" s="188" t="s">
        <v>174</v>
      </c>
      <c r="D32" s="182" t="s">
        <v>118</v>
      </c>
      <c r="E32" s="183">
        <v>4</v>
      </c>
      <c r="F32" s="184"/>
      <c r="G32" s="185">
        <f>ROUND(E32*F32,2)</f>
        <v>0</v>
      </c>
      <c r="H32" s="184"/>
      <c r="I32" s="185">
        <f>ROUND(E32*H32,2)</f>
        <v>0</v>
      </c>
      <c r="J32" s="184"/>
      <c r="K32" s="185">
        <f>ROUND(E32*J32,2)</f>
        <v>0</v>
      </c>
      <c r="L32" s="185">
        <v>21</v>
      </c>
      <c r="M32" s="185">
        <f>G32*(1+L32/100)</f>
        <v>0</v>
      </c>
      <c r="N32" s="183">
        <v>0</v>
      </c>
      <c r="O32" s="183">
        <f>ROUND(E32*N32,2)</f>
        <v>0</v>
      </c>
      <c r="P32" s="183">
        <v>0</v>
      </c>
      <c r="Q32" s="183">
        <f>ROUND(E32*P32,2)</f>
        <v>0</v>
      </c>
      <c r="R32" s="185" t="s">
        <v>81</v>
      </c>
      <c r="S32" s="185" t="s">
        <v>119</v>
      </c>
      <c r="T32" s="186" t="s">
        <v>119</v>
      </c>
      <c r="U32" s="162">
        <v>8.6999999999999994E-2</v>
      </c>
      <c r="V32" s="162">
        <f>ROUND(E32*U32,2)</f>
        <v>0.35</v>
      </c>
      <c r="W32" s="162"/>
      <c r="X32" s="162" t="s">
        <v>120</v>
      </c>
      <c r="Y32" s="162" t="s">
        <v>121</v>
      </c>
      <c r="Z32" s="152"/>
      <c r="AA32" s="152"/>
      <c r="AB32" s="152"/>
      <c r="AC32" s="152"/>
      <c r="AD32" s="152"/>
      <c r="AE32" s="152"/>
      <c r="AF32" s="152"/>
      <c r="AG32" s="152" t="s">
        <v>138</v>
      </c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</row>
    <row r="33" spans="1:60" ht="56.25" outlineLevel="1" x14ac:dyDescent="0.2">
      <c r="A33" s="173">
        <v>18</v>
      </c>
      <c r="B33" s="174" t="s">
        <v>175</v>
      </c>
      <c r="C33" s="189" t="s">
        <v>176</v>
      </c>
      <c r="D33" s="175" t="s">
        <v>118</v>
      </c>
      <c r="E33" s="176">
        <v>4</v>
      </c>
      <c r="F33" s="177"/>
      <c r="G33" s="178">
        <f>ROUND(E33*F33,2)</f>
        <v>0</v>
      </c>
      <c r="H33" s="177"/>
      <c r="I33" s="178">
        <f>ROUND(E33*H33,2)</f>
        <v>0</v>
      </c>
      <c r="J33" s="177"/>
      <c r="K33" s="178">
        <f>ROUND(E33*J33,2)</f>
        <v>0</v>
      </c>
      <c r="L33" s="178">
        <v>21</v>
      </c>
      <c r="M33" s="178">
        <f>G33*(1+L33/100)</f>
        <v>0</v>
      </c>
      <c r="N33" s="176">
        <v>1.8000000000000001E-4</v>
      </c>
      <c r="O33" s="176">
        <f>ROUND(E33*N33,2)</f>
        <v>0</v>
      </c>
      <c r="P33" s="176">
        <v>0</v>
      </c>
      <c r="Q33" s="176">
        <f>ROUND(E33*P33,2)</f>
        <v>0</v>
      </c>
      <c r="R33" s="178" t="s">
        <v>141</v>
      </c>
      <c r="S33" s="178" t="s">
        <v>119</v>
      </c>
      <c r="T33" s="179" t="s">
        <v>119</v>
      </c>
      <c r="U33" s="162">
        <v>0</v>
      </c>
      <c r="V33" s="162">
        <f>ROUND(E33*U33,2)</f>
        <v>0</v>
      </c>
      <c r="W33" s="162"/>
      <c r="X33" s="162" t="s">
        <v>142</v>
      </c>
      <c r="Y33" s="162" t="s">
        <v>121</v>
      </c>
      <c r="Z33" s="152"/>
      <c r="AA33" s="152"/>
      <c r="AB33" s="152"/>
      <c r="AC33" s="152"/>
      <c r="AD33" s="152"/>
      <c r="AE33" s="152"/>
      <c r="AF33" s="152"/>
      <c r="AG33" s="152" t="s">
        <v>143</v>
      </c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</row>
    <row r="34" spans="1:60" outlineLevel="2" x14ac:dyDescent="0.2">
      <c r="A34" s="159"/>
      <c r="B34" s="160"/>
      <c r="C34" s="190" t="s">
        <v>177</v>
      </c>
      <c r="D34" s="163"/>
      <c r="E34" s="164">
        <v>4</v>
      </c>
      <c r="F34" s="162"/>
      <c r="G34" s="162"/>
      <c r="H34" s="162"/>
      <c r="I34" s="162"/>
      <c r="J34" s="162"/>
      <c r="K34" s="162"/>
      <c r="L34" s="162"/>
      <c r="M34" s="162"/>
      <c r="N34" s="161"/>
      <c r="O34" s="161"/>
      <c r="P34" s="161"/>
      <c r="Q34" s="161"/>
      <c r="R34" s="162"/>
      <c r="S34" s="162"/>
      <c r="T34" s="162"/>
      <c r="U34" s="162"/>
      <c r="V34" s="162"/>
      <c r="W34" s="162"/>
      <c r="X34" s="162"/>
      <c r="Y34" s="162"/>
      <c r="Z34" s="152"/>
      <c r="AA34" s="152"/>
      <c r="AB34" s="152"/>
      <c r="AC34" s="152"/>
      <c r="AD34" s="152"/>
      <c r="AE34" s="152"/>
      <c r="AF34" s="152"/>
      <c r="AG34" s="152" t="s">
        <v>145</v>
      </c>
      <c r="AH34" s="152">
        <v>5</v>
      </c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</row>
    <row r="35" spans="1:60" ht="22.5" outlineLevel="1" x14ac:dyDescent="0.2">
      <c r="A35" s="173">
        <v>19</v>
      </c>
      <c r="B35" s="174" t="s">
        <v>178</v>
      </c>
      <c r="C35" s="189" t="s">
        <v>179</v>
      </c>
      <c r="D35" s="175" t="s">
        <v>125</v>
      </c>
      <c r="E35" s="176">
        <v>4</v>
      </c>
      <c r="F35" s="177"/>
      <c r="G35" s="178">
        <f>ROUND(E35*F35,2)</f>
        <v>0</v>
      </c>
      <c r="H35" s="177"/>
      <c r="I35" s="178">
        <f>ROUND(E35*H35,2)</f>
        <v>0</v>
      </c>
      <c r="J35" s="177"/>
      <c r="K35" s="178">
        <f>ROUND(E35*J35,2)</f>
        <v>0</v>
      </c>
      <c r="L35" s="178">
        <v>21</v>
      </c>
      <c r="M35" s="178">
        <f>G35*(1+L35/100)</f>
        <v>0</v>
      </c>
      <c r="N35" s="176">
        <v>1.0000000000000001E-5</v>
      </c>
      <c r="O35" s="176">
        <f>ROUND(E35*N35,2)</f>
        <v>0</v>
      </c>
      <c r="P35" s="176">
        <v>0</v>
      </c>
      <c r="Q35" s="176">
        <f>ROUND(E35*P35,2)</f>
        <v>0</v>
      </c>
      <c r="R35" s="178" t="s">
        <v>141</v>
      </c>
      <c r="S35" s="178" t="s">
        <v>119</v>
      </c>
      <c r="T35" s="179" t="s">
        <v>119</v>
      </c>
      <c r="U35" s="162">
        <v>0</v>
      </c>
      <c r="V35" s="162">
        <f>ROUND(E35*U35,2)</f>
        <v>0</v>
      </c>
      <c r="W35" s="162"/>
      <c r="X35" s="162" t="s">
        <v>142</v>
      </c>
      <c r="Y35" s="162" t="s">
        <v>121</v>
      </c>
      <c r="Z35" s="152"/>
      <c r="AA35" s="152"/>
      <c r="AB35" s="152"/>
      <c r="AC35" s="152"/>
      <c r="AD35" s="152"/>
      <c r="AE35" s="152"/>
      <c r="AF35" s="152"/>
      <c r="AG35" s="152" t="s">
        <v>143</v>
      </c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</row>
    <row r="36" spans="1:60" outlineLevel="2" x14ac:dyDescent="0.2">
      <c r="A36" s="159"/>
      <c r="B36" s="160"/>
      <c r="C36" s="190" t="s">
        <v>180</v>
      </c>
      <c r="D36" s="163"/>
      <c r="E36" s="164">
        <v>4</v>
      </c>
      <c r="F36" s="162"/>
      <c r="G36" s="162"/>
      <c r="H36" s="162"/>
      <c r="I36" s="162"/>
      <c r="J36" s="162"/>
      <c r="K36" s="162"/>
      <c r="L36" s="162"/>
      <c r="M36" s="162"/>
      <c r="N36" s="161"/>
      <c r="O36" s="161"/>
      <c r="P36" s="161"/>
      <c r="Q36" s="161"/>
      <c r="R36" s="162"/>
      <c r="S36" s="162"/>
      <c r="T36" s="162"/>
      <c r="U36" s="162"/>
      <c r="V36" s="162"/>
      <c r="W36" s="162"/>
      <c r="X36" s="162"/>
      <c r="Y36" s="162"/>
      <c r="Z36" s="152"/>
      <c r="AA36" s="152"/>
      <c r="AB36" s="152"/>
      <c r="AC36" s="152"/>
      <c r="AD36" s="152"/>
      <c r="AE36" s="152"/>
      <c r="AF36" s="152"/>
      <c r="AG36" s="152" t="s">
        <v>145</v>
      </c>
      <c r="AH36" s="152">
        <v>5</v>
      </c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</row>
    <row r="37" spans="1:60" ht="33.75" outlineLevel="1" x14ac:dyDescent="0.2">
      <c r="A37" s="173">
        <v>20</v>
      </c>
      <c r="B37" s="174" t="s">
        <v>181</v>
      </c>
      <c r="C37" s="189" t="s">
        <v>182</v>
      </c>
      <c r="D37" s="175" t="s">
        <v>125</v>
      </c>
      <c r="E37" s="176">
        <v>2</v>
      </c>
      <c r="F37" s="177"/>
      <c r="G37" s="178">
        <f>ROUND(E37*F37,2)</f>
        <v>0</v>
      </c>
      <c r="H37" s="177"/>
      <c r="I37" s="178">
        <f>ROUND(E37*H37,2)</f>
        <v>0</v>
      </c>
      <c r="J37" s="177"/>
      <c r="K37" s="178">
        <f>ROUND(E37*J37,2)</f>
        <v>0</v>
      </c>
      <c r="L37" s="178">
        <v>21</v>
      </c>
      <c r="M37" s="178">
        <f>G37*(1+L37/100)</f>
        <v>0</v>
      </c>
      <c r="N37" s="176">
        <v>3.0000000000000001E-5</v>
      </c>
      <c r="O37" s="176">
        <f>ROUND(E37*N37,2)</f>
        <v>0</v>
      </c>
      <c r="P37" s="176">
        <v>0</v>
      </c>
      <c r="Q37" s="176">
        <f>ROUND(E37*P37,2)</f>
        <v>0</v>
      </c>
      <c r="R37" s="178" t="s">
        <v>141</v>
      </c>
      <c r="S37" s="178" t="s">
        <v>119</v>
      </c>
      <c r="T37" s="179" t="s">
        <v>119</v>
      </c>
      <c r="U37" s="162">
        <v>0</v>
      </c>
      <c r="V37" s="162">
        <f>ROUND(E37*U37,2)</f>
        <v>0</v>
      </c>
      <c r="W37" s="162"/>
      <c r="X37" s="162" t="s">
        <v>142</v>
      </c>
      <c r="Y37" s="162" t="s">
        <v>121</v>
      </c>
      <c r="Z37" s="152"/>
      <c r="AA37" s="152"/>
      <c r="AB37" s="152"/>
      <c r="AC37" s="152"/>
      <c r="AD37" s="152"/>
      <c r="AE37" s="152"/>
      <c r="AF37" s="152"/>
      <c r="AG37" s="152" t="s">
        <v>143</v>
      </c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</row>
    <row r="38" spans="1:60" outlineLevel="2" x14ac:dyDescent="0.2">
      <c r="A38" s="159"/>
      <c r="B38" s="160"/>
      <c r="C38" s="190" t="s">
        <v>183</v>
      </c>
      <c r="D38" s="163"/>
      <c r="E38" s="164">
        <v>2</v>
      </c>
      <c r="F38" s="162"/>
      <c r="G38" s="162"/>
      <c r="H38" s="162"/>
      <c r="I38" s="162"/>
      <c r="J38" s="162"/>
      <c r="K38" s="162"/>
      <c r="L38" s="162"/>
      <c r="M38" s="162"/>
      <c r="N38" s="161"/>
      <c r="O38" s="161"/>
      <c r="P38" s="161"/>
      <c r="Q38" s="161"/>
      <c r="R38" s="162"/>
      <c r="S38" s="162"/>
      <c r="T38" s="162"/>
      <c r="U38" s="162"/>
      <c r="V38" s="162"/>
      <c r="W38" s="162"/>
      <c r="X38" s="162"/>
      <c r="Y38" s="162"/>
      <c r="Z38" s="152"/>
      <c r="AA38" s="152"/>
      <c r="AB38" s="152"/>
      <c r="AC38" s="152"/>
      <c r="AD38" s="152"/>
      <c r="AE38" s="152"/>
      <c r="AF38" s="152"/>
      <c r="AG38" s="152" t="s">
        <v>145</v>
      </c>
      <c r="AH38" s="152">
        <v>5</v>
      </c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</row>
    <row r="39" spans="1:60" outlineLevel="1" x14ac:dyDescent="0.2">
      <c r="A39" s="173">
        <v>21</v>
      </c>
      <c r="B39" s="174" t="s">
        <v>184</v>
      </c>
      <c r="C39" s="189" t="s">
        <v>185</v>
      </c>
      <c r="D39" s="175" t="s">
        <v>125</v>
      </c>
      <c r="E39" s="176">
        <v>4</v>
      </c>
      <c r="F39" s="177"/>
      <c r="G39" s="178">
        <f>ROUND(E39*F39,2)</f>
        <v>0</v>
      </c>
      <c r="H39" s="177"/>
      <c r="I39" s="178">
        <f>ROUND(E39*H39,2)</f>
        <v>0</v>
      </c>
      <c r="J39" s="177"/>
      <c r="K39" s="178">
        <f>ROUND(E39*J39,2)</f>
        <v>0</v>
      </c>
      <c r="L39" s="178">
        <v>21</v>
      </c>
      <c r="M39" s="178">
        <f>G39*(1+L39/100)</f>
        <v>0</v>
      </c>
      <c r="N39" s="176">
        <v>0</v>
      </c>
      <c r="O39" s="176">
        <f>ROUND(E39*N39,2)</f>
        <v>0</v>
      </c>
      <c r="P39" s="176">
        <v>0</v>
      </c>
      <c r="Q39" s="176">
        <f>ROUND(E39*P39,2)</f>
        <v>0</v>
      </c>
      <c r="R39" s="178" t="s">
        <v>141</v>
      </c>
      <c r="S39" s="178" t="s">
        <v>119</v>
      </c>
      <c r="T39" s="179" t="s">
        <v>119</v>
      </c>
      <c r="U39" s="162">
        <v>0</v>
      </c>
      <c r="V39" s="162">
        <f>ROUND(E39*U39,2)</f>
        <v>0</v>
      </c>
      <c r="W39" s="162"/>
      <c r="X39" s="162" t="s">
        <v>142</v>
      </c>
      <c r="Y39" s="162" t="s">
        <v>121</v>
      </c>
      <c r="Z39" s="152"/>
      <c r="AA39" s="152"/>
      <c r="AB39" s="152"/>
      <c r="AC39" s="152"/>
      <c r="AD39" s="152"/>
      <c r="AE39" s="152"/>
      <c r="AF39" s="152"/>
      <c r="AG39" s="152" t="s">
        <v>143</v>
      </c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</row>
    <row r="40" spans="1:60" outlineLevel="2" x14ac:dyDescent="0.2">
      <c r="A40" s="159"/>
      <c r="B40" s="160"/>
      <c r="C40" s="190" t="s">
        <v>180</v>
      </c>
      <c r="D40" s="163"/>
      <c r="E40" s="164">
        <v>4</v>
      </c>
      <c r="F40" s="162"/>
      <c r="G40" s="162"/>
      <c r="H40" s="162"/>
      <c r="I40" s="162"/>
      <c r="J40" s="162"/>
      <c r="K40" s="162"/>
      <c r="L40" s="162"/>
      <c r="M40" s="162"/>
      <c r="N40" s="161"/>
      <c r="O40" s="161"/>
      <c r="P40" s="161"/>
      <c r="Q40" s="161"/>
      <c r="R40" s="162"/>
      <c r="S40" s="162"/>
      <c r="T40" s="162"/>
      <c r="U40" s="162"/>
      <c r="V40" s="162"/>
      <c r="W40" s="162"/>
      <c r="X40" s="162"/>
      <c r="Y40" s="162"/>
      <c r="Z40" s="152"/>
      <c r="AA40" s="152"/>
      <c r="AB40" s="152"/>
      <c r="AC40" s="152"/>
      <c r="AD40" s="152"/>
      <c r="AE40" s="152"/>
      <c r="AF40" s="152"/>
      <c r="AG40" s="152" t="s">
        <v>145</v>
      </c>
      <c r="AH40" s="152">
        <v>5</v>
      </c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</row>
    <row r="41" spans="1:60" ht="22.5" outlineLevel="1" x14ac:dyDescent="0.2">
      <c r="A41" s="180">
        <v>22</v>
      </c>
      <c r="B41" s="181" t="s">
        <v>186</v>
      </c>
      <c r="C41" s="188" t="s">
        <v>187</v>
      </c>
      <c r="D41" s="182" t="s">
        <v>118</v>
      </c>
      <c r="E41" s="183">
        <v>6</v>
      </c>
      <c r="F41" s="184"/>
      <c r="G41" s="185">
        <f>ROUND(E41*F41,2)</f>
        <v>0</v>
      </c>
      <c r="H41" s="184"/>
      <c r="I41" s="185">
        <f>ROUND(E41*H41,2)</f>
        <v>0</v>
      </c>
      <c r="J41" s="184"/>
      <c r="K41" s="185">
        <f>ROUND(E41*J41,2)</f>
        <v>0</v>
      </c>
      <c r="L41" s="185">
        <v>21</v>
      </c>
      <c r="M41" s="185">
        <f>G41*(1+L41/100)</f>
        <v>0</v>
      </c>
      <c r="N41" s="183">
        <v>0</v>
      </c>
      <c r="O41" s="183">
        <f>ROUND(E41*N41,2)</f>
        <v>0</v>
      </c>
      <c r="P41" s="183">
        <v>0</v>
      </c>
      <c r="Q41" s="183">
        <f>ROUND(E41*P41,2)</f>
        <v>0</v>
      </c>
      <c r="R41" s="185" t="s">
        <v>81</v>
      </c>
      <c r="S41" s="185" t="s">
        <v>119</v>
      </c>
      <c r="T41" s="186" t="s">
        <v>119</v>
      </c>
      <c r="U41" s="162">
        <v>8.5470000000000004E-2</v>
      </c>
      <c r="V41" s="162">
        <f>ROUND(E41*U41,2)</f>
        <v>0.51</v>
      </c>
      <c r="W41" s="162"/>
      <c r="X41" s="162" t="s">
        <v>120</v>
      </c>
      <c r="Y41" s="162" t="s">
        <v>121</v>
      </c>
      <c r="Z41" s="152"/>
      <c r="AA41" s="152"/>
      <c r="AB41" s="152"/>
      <c r="AC41" s="152"/>
      <c r="AD41" s="152"/>
      <c r="AE41" s="152"/>
      <c r="AF41" s="152"/>
      <c r="AG41" s="152" t="s">
        <v>138</v>
      </c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</row>
    <row r="42" spans="1:60" ht="45" outlineLevel="1" x14ac:dyDescent="0.2">
      <c r="A42" s="173">
        <v>23</v>
      </c>
      <c r="B42" s="174" t="s">
        <v>188</v>
      </c>
      <c r="C42" s="189" t="s">
        <v>189</v>
      </c>
      <c r="D42" s="175" t="s">
        <v>118</v>
      </c>
      <c r="E42" s="176">
        <v>6</v>
      </c>
      <c r="F42" s="177"/>
      <c r="G42" s="178">
        <f>ROUND(E42*F42,2)</f>
        <v>0</v>
      </c>
      <c r="H42" s="177"/>
      <c r="I42" s="178">
        <f>ROUND(E42*H42,2)</f>
        <v>0</v>
      </c>
      <c r="J42" s="177"/>
      <c r="K42" s="178">
        <f>ROUND(E42*J42,2)</f>
        <v>0</v>
      </c>
      <c r="L42" s="178">
        <v>21</v>
      </c>
      <c r="M42" s="178">
        <f>G42*(1+L42/100)</f>
        <v>0</v>
      </c>
      <c r="N42" s="176">
        <v>6.0000000000000002E-5</v>
      </c>
      <c r="O42" s="176">
        <f>ROUND(E42*N42,2)</f>
        <v>0</v>
      </c>
      <c r="P42" s="176">
        <v>0</v>
      </c>
      <c r="Q42" s="176">
        <f>ROUND(E42*P42,2)</f>
        <v>0</v>
      </c>
      <c r="R42" s="178" t="s">
        <v>141</v>
      </c>
      <c r="S42" s="178" t="s">
        <v>119</v>
      </c>
      <c r="T42" s="179" t="s">
        <v>119</v>
      </c>
      <c r="U42" s="162">
        <v>0</v>
      </c>
      <c r="V42" s="162">
        <f>ROUND(E42*U42,2)</f>
        <v>0</v>
      </c>
      <c r="W42" s="162"/>
      <c r="X42" s="162" t="s">
        <v>142</v>
      </c>
      <c r="Y42" s="162" t="s">
        <v>121</v>
      </c>
      <c r="Z42" s="152"/>
      <c r="AA42" s="152"/>
      <c r="AB42" s="152"/>
      <c r="AC42" s="152"/>
      <c r="AD42" s="152"/>
      <c r="AE42" s="152"/>
      <c r="AF42" s="152"/>
      <c r="AG42" s="152" t="s">
        <v>143</v>
      </c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</row>
    <row r="43" spans="1:60" outlineLevel="2" x14ac:dyDescent="0.2">
      <c r="A43" s="159"/>
      <c r="B43" s="160"/>
      <c r="C43" s="190" t="s">
        <v>190</v>
      </c>
      <c r="D43" s="163"/>
      <c r="E43" s="164">
        <v>6</v>
      </c>
      <c r="F43" s="162"/>
      <c r="G43" s="162"/>
      <c r="H43" s="162"/>
      <c r="I43" s="162"/>
      <c r="J43" s="162"/>
      <c r="K43" s="162"/>
      <c r="L43" s="162"/>
      <c r="M43" s="162"/>
      <c r="N43" s="161"/>
      <c r="O43" s="161"/>
      <c r="P43" s="161"/>
      <c r="Q43" s="161"/>
      <c r="R43" s="162"/>
      <c r="S43" s="162"/>
      <c r="T43" s="162"/>
      <c r="U43" s="162"/>
      <c r="V43" s="162"/>
      <c r="W43" s="162"/>
      <c r="X43" s="162"/>
      <c r="Y43" s="162"/>
      <c r="Z43" s="152"/>
      <c r="AA43" s="152"/>
      <c r="AB43" s="152"/>
      <c r="AC43" s="152"/>
      <c r="AD43" s="152"/>
      <c r="AE43" s="152"/>
      <c r="AF43" s="152"/>
      <c r="AG43" s="152" t="s">
        <v>145</v>
      </c>
      <c r="AH43" s="152">
        <v>5</v>
      </c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</row>
    <row r="44" spans="1:60" ht="22.5" outlineLevel="1" x14ac:dyDescent="0.2">
      <c r="A44" s="173">
        <v>24</v>
      </c>
      <c r="B44" s="174" t="s">
        <v>191</v>
      </c>
      <c r="C44" s="189" t="s">
        <v>192</v>
      </c>
      <c r="D44" s="175" t="s">
        <v>125</v>
      </c>
      <c r="E44" s="176">
        <v>6</v>
      </c>
      <c r="F44" s="177"/>
      <c r="G44" s="178">
        <f>ROUND(E44*F44,2)</f>
        <v>0</v>
      </c>
      <c r="H44" s="177"/>
      <c r="I44" s="178">
        <f>ROUND(E44*H44,2)</f>
        <v>0</v>
      </c>
      <c r="J44" s="177"/>
      <c r="K44" s="178">
        <f>ROUND(E44*J44,2)</f>
        <v>0</v>
      </c>
      <c r="L44" s="178">
        <v>21</v>
      </c>
      <c r="M44" s="178">
        <f>G44*(1+L44/100)</f>
        <v>0</v>
      </c>
      <c r="N44" s="176">
        <v>4.0000000000000003E-5</v>
      </c>
      <c r="O44" s="176">
        <f>ROUND(E44*N44,2)</f>
        <v>0</v>
      </c>
      <c r="P44" s="176">
        <v>0</v>
      </c>
      <c r="Q44" s="176">
        <f>ROUND(E44*P44,2)</f>
        <v>0</v>
      </c>
      <c r="R44" s="178" t="s">
        <v>141</v>
      </c>
      <c r="S44" s="178" t="s">
        <v>119</v>
      </c>
      <c r="T44" s="179" t="s">
        <v>119</v>
      </c>
      <c r="U44" s="162">
        <v>0</v>
      </c>
      <c r="V44" s="162">
        <f>ROUND(E44*U44,2)</f>
        <v>0</v>
      </c>
      <c r="W44" s="162"/>
      <c r="X44" s="162" t="s">
        <v>142</v>
      </c>
      <c r="Y44" s="162" t="s">
        <v>121</v>
      </c>
      <c r="Z44" s="152"/>
      <c r="AA44" s="152"/>
      <c r="AB44" s="152"/>
      <c r="AC44" s="152"/>
      <c r="AD44" s="152"/>
      <c r="AE44" s="152"/>
      <c r="AF44" s="152"/>
      <c r="AG44" s="152" t="s">
        <v>143</v>
      </c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</row>
    <row r="45" spans="1:60" outlineLevel="2" x14ac:dyDescent="0.2">
      <c r="A45" s="159"/>
      <c r="B45" s="160"/>
      <c r="C45" s="190" t="s">
        <v>193</v>
      </c>
      <c r="D45" s="163"/>
      <c r="E45" s="164">
        <v>6</v>
      </c>
      <c r="F45" s="162"/>
      <c r="G45" s="162"/>
      <c r="H45" s="162"/>
      <c r="I45" s="162"/>
      <c r="J45" s="162"/>
      <c r="K45" s="162"/>
      <c r="L45" s="162"/>
      <c r="M45" s="162"/>
      <c r="N45" s="161"/>
      <c r="O45" s="161"/>
      <c r="P45" s="161"/>
      <c r="Q45" s="161"/>
      <c r="R45" s="162"/>
      <c r="S45" s="162"/>
      <c r="T45" s="162"/>
      <c r="U45" s="162"/>
      <c r="V45" s="162"/>
      <c r="W45" s="162"/>
      <c r="X45" s="162"/>
      <c r="Y45" s="162"/>
      <c r="Z45" s="152"/>
      <c r="AA45" s="152"/>
      <c r="AB45" s="152"/>
      <c r="AC45" s="152"/>
      <c r="AD45" s="152"/>
      <c r="AE45" s="152"/>
      <c r="AF45" s="152"/>
      <c r="AG45" s="152" t="s">
        <v>145</v>
      </c>
      <c r="AH45" s="152">
        <v>5</v>
      </c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</row>
    <row r="46" spans="1:60" outlineLevel="1" x14ac:dyDescent="0.2">
      <c r="A46" s="173">
        <v>25</v>
      </c>
      <c r="B46" s="174" t="s">
        <v>184</v>
      </c>
      <c r="C46" s="189" t="s">
        <v>185</v>
      </c>
      <c r="D46" s="175" t="s">
        <v>125</v>
      </c>
      <c r="E46" s="176">
        <v>6</v>
      </c>
      <c r="F46" s="177"/>
      <c r="G46" s="178">
        <f>ROUND(E46*F46,2)</f>
        <v>0</v>
      </c>
      <c r="H46" s="177"/>
      <c r="I46" s="178">
        <f>ROUND(E46*H46,2)</f>
        <v>0</v>
      </c>
      <c r="J46" s="177"/>
      <c r="K46" s="178">
        <f>ROUND(E46*J46,2)</f>
        <v>0</v>
      </c>
      <c r="L46" s="178">
        <v>21</v>
      </c>
      <c r="M46" s="178">
        <f>G46*(1+L46/100)</f>
        <v>0</v>
      </c>
      <c r="N46" s="176">
        <v>0</v>
      </c>
      <c r="O46" s="176">
        <f>ROUND(E46*N46,2)</f>
        <v>0</v>
      </c>
      <c r="P46" s="176">
        <v>0</v>
      </c>
      <c r="Q46" s="176">
        <f>ROUND(E46*P46,2)</f>
        <v>0</v>
      </c>
      <c r="R46" s="178" t="s">
        <v>141</v>
      </c>
      <c r="S46" s="178" t="s">
        <v>119</v>
      </c>
      <c r="T46" s="179" t="s">
        <v>119</v>
      </c>
      <c r="U46" s="162">
        <v>0</v>
      </c>
      <c r="V46" s="162">
        <f>ROUND(E46*U46,2)</f>
        <v>0</v>
      </c>
      <c r="W46" s="162"/>
      <c r="X46" s="162" t="s">
        <v>142</v>
      </c>
      <c r="Y46" s="162" t="s">
        <v>121</v>
      </c>
      <c r="Z46" s="152"/>
      <c r="AA46" s="152"/>
      <c r="AB46" s="152"/>
      <c r="AC46" s="152"/>
      <c r="AD46" s="152"/>
      <c r="AE46" s="152"/>
      <c r="AF46" s="152"/>
      <c r="AG46" s="152" t="s">
        <v>143</v>
      </c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</row>
    <row r="47" spans="1:60" outlineLevel="2" x14ac:dyDescent="0.2">
      <c r="A47" s="159"/>
      <c r="B47" s="160"/>
      <c r="C47" s="190" t="s">
        <v>193</v>
      </c>
      <c r="D47" s="163"/>
      <c r="E47" s="164">
        <v>6</v>
      </c>
      <c r="F47" s="162"/>
      <c r="G47" s="162"/>
      <c r="H47" s="162"/>
      <c r="I47" s="162"/>
      <c r="J47" s="162"/>
      <c r="K47" s="162"/>
      <c r="L47" s="162"/>
      <c r="M47" s="162"/>
      <c r="N47" s="161"/>
      <c r="O47" s="161"/>
      <c r="P47" s="161"/>
      <c r="Q47" s="161"/>
      <c r="R47" s="162"/>
      <c r="S47" s="162"/>
      <c r="T47" s="162"/>
      <c r="U47" s="162"/>
      <c r="V47" s="162"/>
      <c r="W47" s="162"/>
      <c r="X47" s="162"/>
      <c r="Y47" s="162"/>
      <c r="Z47" s="152"/>
      <c r="AA47" s="152"/>
      <c r="AB47" s="152"/>
      <c r="AC47" s="152"/>
      <c r="AD47" s="152"/>
      <c r="AE47" s="152"/>
      <c r="AF47" s="152"/>
      <c r="AG47" s="152" t="s">
        <v>145</v>
      </c>
      <c r="AH47" s="152">
        <v>5</v>
      </c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</row>
    <row r="48" spans="1:60" ht="22.5" outlineLevel="1" x14ac:dyDescent="0.2">
      <c r="A48" s="180">
        <v>26</v>
      </c>
      <c r="B48" s="181" t="s">
        <v>194</v>
      </c>
      <c r="C48" s="188" t="s">
        <v>195</v>
      </c>
      <c r="D48" s="182" t="s">
        <v>118</v>
      </c>
      <c r="E48" s="183">
        <v>12</v>
      </c>
      <c r="F48" s="184"/>
      <c r="G48" s="185">
        <f>ROUND(E48*F48,2)</f>
        <v>0</v>
      </c>
      <c r="H48" s="184"/>
      <c r="I48" s="185">
        <f>ROUND(E48*H48,2)</f>
        <v>0</v>
      </c>
      <c r="J48" s="184"/>
      <c r="K48" s="185">
        <f>ROUND(E48*J48,2)</f>
        <v>0</v>
      </c>
      <c r="L48" s="185">
        <v>21</v>
      </c>
      <c r="M48" s="185">
        <f>G48*(1+L48/100)</f>
        <v>0</v>
      </c>
      <c r="N48" s="183">
        <v>2E-3</v>
      </c>
      <c r="O48" s="183">
        <f>ROUND(E48*N48,2)</f>
        <v>0.02</v>
      </c>
      <c r="P48" s="183">
        <v>0</v>
      </c>
      <c r="Q48" s="183">
        <f>ROUND(E48*P48,2)</f>
        <v>0</v>
      </c>
      <c r="R48" s="185" t="s">
        <v>141</v>
      </c>
      <c r="S48" s="185" t="s">
        <v>196</v>
      </c>
      <c r="T48" s="186" t="s">
        <v>196</v>
      </c>
      <c r="U48" s="162">
        <v>0</v>
      </c>
      <c r="V48" s="162">
        <f>ROUND(E48*U48,2)</f>
        <v>0</v>
      </c>
      <c r="W48" s="162"/>
      <c r="X48" s="162" t="s">
        <v>142</v>
      </c>
      <c r="Y48" s="162" t="s">
        <v>121</v>
      </c>
      <c r="Z48" s="152"/>
      <c r="AA48" s="152"/>
      <c r="AB48" s="152"/>
      <c r="AC48" s="152"/>
      <c r="AD48" s="152"/>
      <c r="AE48" s="152"/>
      <c r="AF48" s="152"/>
      <c r="AG48" s="152" t="s">
        <v>143</v>
      </c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</row>
    <row r="49" spans="1:60" outlineLevel="1" x14ac:dyDescent="0.2">
      <c r="A49" s="173">
        <v>27</v>
      </c>
      <c r="B49" s="174" t="s">
        <v>197</v>
      </c>
      <c r="C49" s="189" t="s">
        <v>198</v>
      </c>
      <c r="D49" s="175" t="s">
        <v>118</v>
      </c>
      <c r="E49" s="176">
        <v>12</v>
      </c>
      <c r="F49" s="177"/>
      <c r="G49" s="178">
        <f>ROUND(E49*F49,2)</f>
        <v>0</v>
      </c>
      <c r="H49" s="177"/>
      <c r="I49" s="178">
        <f>ROUND(E49*H49,2)</f>
        <v>0</v>
      </c>
      <c r="J49" s="177"/>
      <c r="K49" s="178">
        <f>ROUND(E49*J49,2)</f>
        <v>0</v>
      </c>
      <c r="L49" s="178">
        <v>21</v>
      </c>
      <c r="M49" s="178">
        <f>G49*(1+L49/100)</f>
        <v>0</v>
      </c>
      <c r="N49" s="176">
        <v>0</v>
      </c>
      <c r="O49" s="176">
        <f>ROUND(E49*N49,2)</f>
        <v>0</v>
      </c>
      <c r="P49" s="176">
        <v>0</v>
      </c>
      <c r="Q49" s="176">
        <f>ROUND(E49*P49,2)</f>
        <v>0</v>
      </c>
      <c r="R49" s="178"/>
      <c r="S49" s="178" t="s">
        <v>119</v>
      </c>
      <c r="T49" s="179" t="s">
        <v>119</v>
      </c>
      <c r="U49" s="162">
        <v>0.1</v>
      </c>
      <c r="V49" s="162">
        <f>ROUND(E49*U49,2)</f>
        <v>1.2</v>
      </c>
      <c r="W49" s="162"/>
      <c r="X49" s="162" t="s">
        <v>120</v>
      </c>
      <c r="Y49" s="162" t="s">
        <v>121</v>
      </c>
      <c r="Z49" s="152"/>
      <c r="AA49" s="152"/>
      <c r="AB49" s="152"/>
      <c r="AC49" s="152"/>
      <c r="AD49" s="152"/>
      <c r="AE49" s="152"/>
      <c r="AF49" s="152"/>
      <c r="AG49" s="152" t="s">
        <v>138</v>
      </c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</row>
    <row r="50" spans="1:60" outlineLevel="2" x14ac:dyDescent="0.2">
      <c r="A50" s="159"/>
      <c r="B50" s="160"/>
      <c r="C50" s="190" t="s">
        <v>199</v>
      </c>
      <c r="D50" s="163"/>
      <c r="E50" s="164">
        <v>12</v>
      </c>
      <c r="F50" s="162"/>
      <c r="G50" s="162"/>
      <c r="H50" s="162"/>
      <c r="I50" s="162"/>
      <c r="J50" s="162"/>
      <c r="K50" s="162"/>
      <c r="L50" s="162"/>
      <c r="M50" s="162"/>
      <c r="N50" s="161"/>
      <c r="O50" s="161"/>
      <c r="P50" s="161"/>
      <c r="Q50" s="161"/>
      <c r="R50" s="162"/>
      <c r="S50" s="162"/>
      <c r="T50" s="162"/>
      <c r="U50" s="162"/>
      <c r="V50" s="162"/>
      <c r="W50" s="162"/>
      <c r="X50" s="162"/>
      <c r="Y50" s="162"/>
      <c r="Z50" s="152"/>
      <c r="AA50" s="152"/>
      <c r="AB50" s="152"/>
      <c r="AC50" s="152"/>
      <c r="AD50" s="152"/>
      <c r="AE50" s="152"/>
      <c r="AF50" s="152"/>
      <c r="AG50" s="152" t="s">
        <v>145</v>
      </c>
      <c r="AH50" s="152">
        <v>5</v>
      </c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</row>
    <row r="51" spans="1:60" outlineLevel="1" x14ac:dyDescent="0.2">
      <c r="A51" s="180">
        <v>28</v>
      </c>
      <c r="B51" s="181" t="s">
        <v>200</v>
      </c>
      <c r="C51" s="188" t="s">
        <v>201</v>
      </c>
      <c r="D51" s="182" t="s">
        <v>125</v>
      </c>
      <c r="E51" s="183">
        <v>7</v>
      </c>
      <c r="F51" s="184"/>
      <c r="G51" s="185">
        <f>ROUND(E51*F51,2)</f>
        <v>0</v>
      </c>
      <c r="H51" s="184"/>
      <c r="I51" s="185">
        <f>ROUND(E51*H51,2)</f>
        <v>0</v>
      </c>
      <c r="J51" s="184"/>
      <c r="K51" s="185">
        <f>ROUND(E51*J51,2)</f>
        <v>0</v>
      </c>
      <c r="L51" s="185">
        <v>21</v>
      </c>
      <c r="M51" s="185">
        <f>G51*(1+L51/100)</f>
        <v>0</v>
      </c>
      <c r="N51" s="183">
        <v>9.0000000000000006E-5</v>
      </c>
      <c r="O51" s="183">
        <f>ROUND(E51*N51,2)</f>
        <v>0</v>
      </c>
      <c r="P51" s="183">
        <v>0</v>
      </c>
      <c r="Q51" s="183">
        <f>ROUND(E51*P51,2)</f>
        <v>0</v>
      </c>
      <c r="R51" s="185" t="s">
        <v>141</v>
      </c>
      <c r="S51" s="185" t="s">
        <v>119</v>
      </c>
      <c r="T51" s="186" t="s">
        <v>119</v>
      </c>
      <c r="U51" s="162">
        <v>0</v>
      </c>
      <c r="V51" s="162">
        <f>ROUND(E51*U51,2)</f>
        <v>0</v>
      </c>
      <c r="W51" s="162"/>
      <c r="X51" s="162" t="s">
        <v>142</v>
      </c>
      <c r="Y51" s="162" t="s">
        <v>121</v>
      </c>
      <c r="Z51" s="152"/>
      <c r="AA51" s="152"/>
      <c r="AB51" s="152"/>
      <c r="AC51" s="152"/>
      <c r="AD51" s="152"/>
      <c r="AE51" s="152"/>
      <c r="AF51" s="152"/>
      <c r="AG51" s="152" t="s">
        <v>143</v>
      </c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</row>
    <row r="52" spans="1:60" ht="22.5" outlineLevel="1" x14ac:dyDescent="0.2">
      <c r="A52" s="173">
        <v>29</v>
      </c>
      <c r="B52" s="174" t="s">
        <v>202</v>
      </c>
      <c r="C52" s="189" t="s">
        <v>203</v>
      </c>
      <c r="D52" s="175" t="s">
        <v>125</v>
      </c>
      <c r="E52" s="176">
        <v>7</v>
      </c>
      <c r="F52" s="177"/>
      <c r="G52" s="178">
        <f>ROUND(E52*F52,2)</f>
        <v>0</v>
      </c>
      <c r="H52" s="177"/>
      <c r="I52" s="178">
        <f>ROUND(E52*H52,2)</f>
        <v>0</v>
      </c>
      <c r="J52" s="177"/>
      <c r="K52" s="178">
        <f>ROUND(E52*J52,2)</f>
        <v>0</v>
      </c>
      <c r="L52" s="178">
        <v>21</v>
      </c>
      <c r="M52" s="178">
        <f>G52*(1+L52/100)</f>
        <v>0</v>
      </c>
      <c r="N52" s="176">
        <v>0</v>
      </c>
      <c r="O52" s="176">
        <f>ROUND(E52*N52,2)</f>
        <v>0</v>
      </c>
      <c r="P52" s="176">
        <v>0</v>
      </c>
      <c r="Q52" s="176">
        <f>ROUND(E52*P52,2)</f>
        <v>0</v>
      </c>
      <c r="R52" s="178" t="s">
        <v>81</v>
      </c>
      <c r="S52" s="178" t="s">
        <v>119</v>
      </c>
      <c r="T52" s="179" t="s">
        <v>119</v>
      </c>
      <c r="U52" s="162">
        <v>0.67500000000000004</v>
      </c>
      <c r="V52" s="162">
        <f>ROUND(E52*U52,2)</f>
        <v>4.7300000000000004</v>
      </c>
      <c r="W52" s="162"/>
      <c r="X52" s="162" t="s">
        <v>120</v>
      </c>
      <c r="Y52" s="162" t="s">
        <v>121</v>
      </c>
      <c r="Z52" s="152"/>
      <c r="AA52" s="152"/>
      <c r="AB52" s="152"/>
      <c r="AC52" s="152"/>
      <c r="AD52" s="152"/>
      <c r="AE52" s="152"/>
      <c r="AF52" s="152"/>
      <c r="AG52" s="152" t="s">
        <v>138</v>
      </c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</row>
    <row r="53" spans="1:60" outlineLevel="2" x14ac:dyDescent="0.2">
      <c r="A53" s="159"/>
      <c r="B53" s="160"/>
      <c r="C53" s="190" t="s">
        <v>204</v>
      </c>
      <c r="D53" s="163"/>
      <c r="E53" s="164">
        <v>7</v>
      </c>
      <c r="F53" s="162"/>
      <c r="G53" s="162"/>
      <c r="H53" s="162"/>
      <c r="I53" s="162"/>
      <c r="J53" s="162"/>
      <c r="K53" s="162"/>
      <c r="L53" s="162"/>
      <c r="M53" s="162"/>
      <c r="N53" s="161"/>
      <c r="O53" s="161"/>
      <c r="P53" s="161"/>
      <c r="Q53" s="161"/>
      <c r="R53" s="162"/>
      <c r="S53" s="162"/>
      <c r="T53" s="162"/>
      <c r="U53" s="162"/>
      <c r="V53" s="162"/>
      <c r="W53" s="162"/>
      <c r="X53" s="162"/>
      <c r="Y53" s="162"/>
      <c r="Z53" s="152"/>
      <c r="AA53" s="152"/>
      <c r="AB53" s="152"/>
      <c r="AC53" s="152"/>
      <c r="AD53" s="152"/>
      <c r="AE53" s="152"/>
      <c r="AF53" s="152"/>
      <c r="AG53" s="152" t="s">
        <v>145</v>
      </c>
      <c r="AH53" s="152">
        <v>5</v>
      </c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2"/>
      <c r="AY53" s="152"/>
      <c r="AZ53" s="152"/>
      <c r="BA53" s="152"/>
      <c r="BB53" s="152"/>
      <c r="BC53" s="152"/>
      <c r="BD53" s="152"/>
      <c r="BE53" s="152"/>
      <c r="BF53" s="152"/>
      <c r="BG53" s="152"/>
      <c r="BH53" s="152"/>
    </row>
    <row r="54" spans="1:60" outlineLevel="1" x14ac:dyDescent="0.2">
      <c r="A54" s="173">
        <v>30</v>
      </c>
      <c r="B54" s="174" t="s">
        <v>205</v>
      </c>
      <c r="C54" s="189" t="s">
        <v>206</v>
      </c>
      <c r="D54" s="175" t="s">
        <v>125</v>
      </c>
      <c r="E54" s="176">
        <v>30</v>
      </c>
      <c r="F54" s="177"/>
      <c r="G54" s="178">
        <f>ROUND(E54*F54,2)</f>
        <v>0</v>
      </c>
      <c r="H54" s="177"/>
      <c r="I54" s="178">
        <f>ROUND(E54*H54,2)</f>
        <v>0</v>
      </c>
      <c r="J54" s="177"/>
      <c r="K54" s="178">
        <f>ROUND(E54*J54,2)</f>
        <v>0</v>
      </c>
      <c r="L54" s="178">
        <v>21</v>
      </c>
      <c r="M54" s="178">
        <f>G54*(1+L54/100)</f>
        <v>0</v>
      </c>
      <c r="N54" s="176">
        <v>0</v>
      </c>
      <c r="O54" s="176">
        <f>ROUND(E54*N54,2)</f>
        <v>0</v>
      </c>
      <c r="P54" s="176">
        <v>0</v>
      </c>
      <c r="Q54" s="176">
        <f>ROUND(E54*P54,2)</f>
        <v>0</v>
      </c>
      <c r="R54" s="178"/>
      <c r="S54" s="178" t="s">
        <v>128</v>
      </c>
      <c r="T54" s="179" t="s">
        <v>207</v>
      </c>
      <c r="U54" s="162">
        <v>0</v>
      </c>
      <c r="V54" s="162">
        <f>ROUND(E54*U54,2)</f>
        <v>0</v>
      </c>
      <c r="W54" s="162"/>
      <c r="X54" s="162" t="s">
        <v>142</v>
      </c>
      <c r="Y54" s="162" t="s">
        <v>121</v>
      </c>
      <c r="Z54" s="152"/>
      <c r="AA54" s="152"/>
      <c r="AB54" s="152"/>
      <c r="AC54" s="152"/>
      <c r="AD54" s="152"/>
      <c r="AE54" s="152"/>
      <c r="AF54" s="152"/>
      <c r="AG54" s="152" t="s">
        <v>143</v>
      </c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52"/>
      <c r="BB54" s="152"/>
      <c r="BC54" s="152"/>
      <c r="BD54" s="152"/>
      <c r="BE54" s="152"/>
      <c r="BF54" s="152"/>
      <c r="BG54" s="152"/>
      <c r="BH54" s="152"/>
    </row>
    <row r="55" spans="1:60" outlineLevel="2" x14ac:dyDescent="0.2">
      <c r="A55" s="159"/>
      <c r="B55" s="160"/>
      <c r="C55" s="257" t="s">
        <v>208</v>
      </c>
      <c r="D55" s="258"/>
      <c r="E55" s="258"/>
      <c r="F55" s="258"/>
      <c r="G55" s="258"/>
      <c r="H55" s="162"/>
      <c r="I55" s="162"/>
      <c r="J55" s="162"/>
      <c r="K55" s="162"/>
      <c r="L55" s="162"/>
      <c r="M55" s="162"/>
      <c r="N55" s="161"/>
      <c r="O55" s="161"/>
      <c r="P55" s="161"/>
      <c r="Q55" s="161"/>
      <c r="R55" s="162"/>
      <c r="S55" s="162"/>
      <c r="T55" s="162"/>
      <c r="U55" s="162"/>
      <c r="V55" s="162"/>
      <c r="W55" s="162"/>
      <c r="X55" s="162"/>
      <c r="Y55" s="162"/>
      <c r="Z55" s="152"/>
      <c r="AA55" s="152"/>
      <c r="AB55" s="152"/>
      <c r="AC55" s="152"/>
      <c r="AD55" s="152"/>
      <c r="AE55" s="152"/>
      <c r="AF55" s="152"/>
      <c r="AG55" s="152" t="s">
        <v>209</v>
      </c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</row>
    <row r="56" spans="1:60" x14ac:dyDescent="0.2">
      <c r="A56" s="3"/>
      <c r="B56" s="4"/>
      <c r="C56" s="191"/>
      <c r="D56" s="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E56">
        <v>15</v>
      </c>
      <c r="AF56">
        <v>21</v>
      </c>
      <c r="AG56" t="s">
        <v>100</v>
      </c>
    </row>
    <row r="57" spans="1:60" x14ac:dyDescent="0.2">
      <c r="A57" s="155"/>
      <c r="B57" s="156" t="s">
        <v>29</v>
      </c>
      <c r="C57" s="192"/>
      <c r="D57" s="157"/>
      <c r="E57" s="158"/>
      <c r="F57" s="158"/>
      <c r="G57" s="172">
        <f>G8+G13</f>
        <v>0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AE57">
        <f>SUMIF(L7:L55,AE56,G7:G55)</f>
        <v>0</v>
      </c>
      <c r="AF57">
        <f>SUMIF(L7:L55,AF56,G7:G55)</f>
        <v>0</v>
      </c>
      <c r="AG57" t="s">
        <v>210</v>
      </c>
    </row>
    <row r="58" spans="1:60" x14ac:dyDescent="0.2">
      <c r="C58" s="193"/>
      <c r="D58" s="10"/>
      <c r="AG58" t="s">
        <v>211</v>
      </c>
    </row>
    <row r="59" spans="1:60" x14ac:dyDescent="0.2">
      <c r="D59" s="10"/>
    </row>
    <row r="60" spans="1:60" x14ac:dyDescent="0.2">
      <c r="D60" s="10"/>
    </row>
    <row r="61" spans="1:60" x14ac:dyDescent="0.2">
      <c r="D61" s="10"/>
    </row>
    <row r="62" spans="1:60" x14ac:dyDescent="0.2">
      <c r="D62" s="10"/>
    </row>
    <row r="63" spans="1:60" x14ac:dyDescent="0.2">
      <c r="D63" s="10"/>
    </row>
    <row r="64" spans="1:60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9CPu8Si6GgXMFglsB4OzJwDMEG0x34Hf0EjWfVpcieMt4INudy2PH18ad0KUnLPZbG8WiEKvXeru6eBjfy2hKg==" saltValue="rQENUUNrm1y8KbpLcInrRg==" spinCount="100000" sheet="1" formatRows="0"/>
  <mergeCells count="5">
    <mergeCell ref="A1:G1"/>
    <mergeCell ref="C2:G2"/>
    <mergeCell ref="C3:G3"/>
    <mergeCell ref="C4:G4"/>
    <mergeCell ref="C55:G55"/>
  </mergeCells>
  <pageMargins left="0.59055118110236204" right="0.196850393700787" top="0.78740157499999996" bottom="0.78740157499999996" header="0.3" footer="0.3"/>
  <pageSetup paperSize="9" scale="72" fitToHeight="0" orientation="portrait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781B8-C4E4-4FEB-B16E-4C4260A57C78}">
  <sheetPr>
    <outlinePr summaryBelow="0"/>
    <pageSetUpPr fitToPage="1"/>
  </sheetPr>
  <dimension ref="A1:BH5000"/>
  <sheetViews>
    <sheetView workbookViewId="0">
      <pane ySplit="7" topLeftCell="A8" activePane="bottomLeft" state="frozen"/>
      <selection activeCell="A2" sqref="A2:G2"/>
      <selection pane="bottomLeft" activeCell="A2" sqref="A2:G2"/>
    </sheetView>
  </sheetViews>
  <sheetFormatPr defaultRowHeight="12.75" outlineLevelRow="2" x14ac:dyDescent="0.2"/>
  <cols>
    <col min="1" max="1" width="3.42578125" customWidth="1"/>
    <col min="2" max="2" width="12.5703125" style="126" customWidth="1"/>
    <col min="3" max="3" width="63.28515625" style="12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0" t="s">
        <v>87</v>
      </c>
      <c r="B1" s="250"/>
      <c r="C1" s="250"/>
      <c r="D1" s="250"/>
      <c r="E1" s="250"/>
      <c r="F1" s="250"/>
      <c r="G1" s="250"/>
      <c r="AG1" t="s">
        <v>88</v>
      </c>
    </row>
    <row r="2" spans="1:60" ht="24.95" customHeight="1" x14ac:dyDescent="0.2">
      <c r="A2" s="50" t="s">
        <v>7</v>
      </c>
      <c r="B2" s="49" t="s">
        <v>43</v>
      </c>
      <c r="C2" s="251" t="s">
        <v>44</v>
      </c>
      <c r="D2" s="252"/>
      <c r="E2" s="252"/>
      <c r="F2" s="252"/>
      <c r="G2" s="253"/>
      <c r="AG2" t="s">
        <v>89</v>
      </c>
    </row>
    <row r="3" spans="1:60" ht="24.95" customHeight="1" x14ac:dyDescent="0.2">
      <c r="A3" s="50" t="s">
        <v>8</v>
      </c>
      <c r="B3" s="49" t="s">
        <v>53</v>
      </c>
      <c r="C3" s="251" t="s">
        <v>54</v>
      </c>
      <c r="D3" s="252"/>
      <c r="E3" s="252"/>
      <c r="F3" s="252"/>
      <c r="G3" s="253"/>
      <c r="AC3" s="126" t="s">
        <v>89</v>
      </c>
      <c r="AG3" t="s">
        <v>90</v>
      </c>
    </row>
    <row r="4" spans="1:60" ht="24.95" customHeight="1" x14ac:dyDescent="0.2">
      <c r="A4" s="145" t="s">
        <v>9</v>
      </c>
      <c r="B4" s="146" t="s">
        <v>57</v>
      </c>
      <c r="C4" s="254" t="s">
        <v>58</v>
      </c>
      <c r="D4" s="255"/>
      <c r="E4" s="255"/>
      <c r="F4" s="255"/>
      <c r="G4" s="256"/>
      <c r="AG4" t="s">
        <v>91</v>
      </c>
    </row>
    <row r="5" spans="1:60" x14ac:dyDescent="0.2">
      <c r="D5" s="10"/>
    </row>
    <row r="6" spans="1:60" ht="38.25" x14ac:dyDescent="0.2">
      <c r="A6" s="148" t="s">
        <v>92</v>
      </c>
      <c r="B6" s="150" t="s">
        <v>93</v>
      </c>
      <c r="C6" s="150" t="s">
        <v>94</v>
      </c>
      <c r="D6" s="149" t="s">
        <v>95</v>
      </c>
      <c r="E6" s="148" t="s">
        <v>96</v>
      </c>
      <c r="F6" s="147" t="s">
        <v>97</v>
      </c>
      <c r="G6" s="148" t="s">
        <v>29</v>
      </c>
      <c r="H6" s="151" t="s">
        <v>30</v>
      </c>
      <c r="I6" s="151" t="s">
        <v>98</v>
      </c>
      <c r="J6" s="151" t="s">
        <v>31</v>
      </c>
      <c r="K6" s="151" t="s">
        <v>99</v>
      </c>
      <c r="L6" s="151" t="s">
        <v>100</v>
      </c>
      <c r="M6" s="151" t="s">
        <v>101</v>
      </c>
      <c r="N6" s="151" t="s">
        <v>102</v>
      </c>
      <c r="O6" s="151" t="s">
        <v>103</v>
      </c>
      <c r="P6" s="151" t="s">
        <v>104</v>
      </c>
      <c r="Q6" s="151" t="s">
        <v>105</v>
      </c>
      <c r="R6" s="151" t="s">
        <v>106</v>
      </c>
      <c r="S6" s="151" t="s">
        <v>107</v>
      </c>
      <c r="T6" s="151" t="s">
        <v>108</v>
      </c>
      <c r="U6" s="151" t="s">
        <v>109</v>
      </c>
      <c r="V6" s="151" t="s">
        <v>110</v>
      </c>
      <c r="W6" s="151" t="s">
        <v>111</v>
      </c>
      <c r="X6" s="151" t="s">
        <v>112</v>
      </c>
      <c r="Y6" s="151" t="s">
        <v>113</v>
      </c>
    </row>
    <row r="7" spans="1:60" hidden="1" x14ac:dyDescent="0.2">
      <c r="A7" s="3"/>
      <c r="B7" s="4"/>
      <c r="C7" s="4"/>
      <c r="D7" s="6"/>
      <c r="E7" s="153"/>
      <c r="F7" s="154"/>
      <c r="G7" s="154"/>
      <c r="H7" s="154"/>
      <c r="I7" s="154"/>
      <c r="J7" s="154"/>
      <c r="K7" s="154"/>
      <c r="L7" s="154"/>
      <c r="M7" s="154"/>
      <c r="N7" s="153"/>
      <c r="O7" s="153"/>
      <c r="P7" s="153"/>
      <c r="Q7" s="153"/>
      <c r="R7" s="154"/>
      <c r="S7" s="154"/>
      <c r="T7" s="154"/>
      <c r="U7" s="154"/>
      <c r="V7" s="154"/>
      <c r="W7" s="154"/>
      <c r="X7" s="154"/>
      <c r="Y7" s="154"/>
    </row>
    <row r="8" spans="1:60" x14ac:dyDescent="0.2">
      <c r="A8" s="166" t="s">
        <v>114</v>
      </c>
      <c r="B8" s="167" t="s">
        <v>73</v>
      </c>
      <c r="C8" s="187" t="s">
        <v>74</v>
      </c>
      <c r="D8" s="168"/>
      <c r="E8" s="169"/>
      <c r="F8" s="170"/>
      <c r="G8" s="170">
        <f>SUMIF(AG9:AG17,"&lt;&gt;NOR",G9:G17)</f>
        <v>0</v>
      </c>
      <c r="H8" s="170"/>
      <c r="I8" s="170">
        <f>SUM(I9:I17)</f>
        <v>0</v>
      </c>
      <c r="J8" s="170"/>
      <c r="K8" s="170">
        <f>SUM(K9:K17)</f>
        <v>0</v>
      </c>
      <c r="L8" s="170"/>
      <c r="M8" s="170">
        <f>SUM(M9:M17)</f>
        <v>0</v>
      </c>
      <c r="N8" s="169"/>
      <c r="O8" s="169">
        <f>SUM(O9:O17)</f>
        <v>0</v>
      </c>
      <c r="P8" s="169"/>
      <c r="Q8" s="169">
        <f>SUM(Q9:Q17)</f>
        <v>0</v>
      </c>
      <c r="R8" s="170"/>
      <c r="S8" s="170"/>
      <c r="T8" s="171"/>
      <c r="U8" s="165"/>
      <c r="V8" s="165">
        <f>SUM(V9:V17)</f>
        <v>2.2400000000000002</v>
      </c>
      <c r="W8" s="165"/>
      <c r="X8" s="165"/>
      <c r="Y8" s="165"/>
      <c r="AG8" t="s">
        <v>115</v>
      </c>
    </row>
    <row r="9" spans="1:60" outlineLevel="1" x14ac:dyDescent="0.2">
      <c r="A9" s="173">
        <v>1</v>
      </c>
      <c r="B9" s="174" t="s">
        <v>212</v>
      </c>
      <c r="C9" s="189" t="s">
        <v>213</v>
      </c>
      <c r="D9" s="175" t="s">
        <v>214</v>
      </c>
      <c r="E9" s="176">
        <v>1</v>
      </c>
      <c r="F9" s="177"/>
      <c r="G9" s="178">
        <f>ROUND(E9*F9,2)</f>
        <v>0</v>
      </c>
      <c r="H9" s="177"/>
      <c r="I9" s="178">
        <f>ROUND(E9*H9,2)</f>
        <v>0</v>
      </c>
      <c r="J9" s="177"/>
      <c r="K9" s="178">
        <f>ROUND(E9*J9,2)</f>
        <v>0</v>
      </c>
      <c r="L9" s="178">
        <v>21</v>
      </c>
      <c r="M9" s="178">
        <f>G9*(1+L9/100)</f>
        <v>0</v>
      </c>
      <c r="N9" s="176">
        <v>0</v>
      </c>
      <c r="O9" s="176">
        <f>ROUND(E9*N9,2)</f>
        <v>0</v>
      </c>
      <c r="P9" s="176">
        <v>0</v>
      </c>
      <c r="Q9" s="176">
        <f>ROUND(E9*P9,2)</f>
        <v>0</v>
      </c>
      <c r="R9" s="178"/>
      <c r="S9" s="178" t="s">
        <v>128</v>
      </c>
      <c r="T9" s="179" t="s">
        <v>129</v>
      </c>
      <c r="U9" s="162">
        <v>0</v>
      </c>
      <c r="V9" s="162">
        <f>ROUND(E9*U9,2)</f>
        <v>0</v>
      </c>
      <c r="W9" s="162"/>
      <c r="X9" s="162" t="s">
        <v>142</v>
      </c>
      <c r="Y9" s="162" t="s">
        <v>121</v>
      </c>
      <c r="Z9" s="152"/>
      <c r="AA9" s="152"/>
      <c r="AB9" s="152"/>
      <c r="AC9" s="152"/>
      <c r="AD9" s="152"/>
      <c r="AE9" s="152"/>
      <c r="AF9" s="152"/>
      <c r="AG9" s="152" t="s">
        <v>143</v>
      </c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</row>
    <row r="10" spans="1:60" ht="45" outlineLevel="2" x14ac:dyDescent="0.2">
      <c r="A10" s="159"/>
      <c r="B10" s="160"/>
      <c r="C10" s="257" t="s">
        <v>215</v>
      </c>
      <c r="D10" s="258"/>
      <c r="E10" s="258"/>
      <c r="F10" s="258"/>
      <c r="G10" s="258"/>
      <c r="H10" s="162"/>
      <c r="I10" s="162"/>
      <c r="J10" s="162"/>
      <c r="K10" s="162"/>
      <c r="L10" s="162"/>
      <c r="M10" s="162"/>
      <c r="N10" s="161"/>
      <c r="O10" s="161"/>
      <c r="P10" s="161"/>
      <c r="Q10" s="161"/>
      <c r="R10" s="162"/>
      <c r="S10" s="162"/>
      <c r="T10" s="162"/>
      <c r="U10" s="162"/>
      <c r="V10" s="162"/>
      <c r="W10" s="162"/>
      <c r="X10" s="162"/>
      <c r="Y10" s="162"/>
      <c r="Z10" s="152"/>
      <c r="AA10" s="152"/>
      <c r="AB10" s="152"/>
      <c r="AC10" s="152"/>
      <c r="AD10" s="152"/>
      <c r="AE10" s="152"/>
      <c r="AF10" s="152"/>
      <c r="AG10" s="152" t="s">
        <v>209</v>
      </c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94" t="str">
        <f>C10</f>
        <v>Rozvaděčová skříň, svorkovnice dole, krytí IP 44, rozměry 400x400x250 (š x v x h), ochrana dle ČSN 33 2000-4-41 samočinným odpojením vadné části v síti TN-S, barva RAL 7032,Další příslušenství rozvaděče:montážní deska, přepěťová ochrana II.a III. st., jištěné vývody pro danou technologii - Koncentrátor, pomocná relé,  svorky, kabelové průchodky,, atd.   Kapsa na dokumentaci,    vývody kabelů dolů, přívod, atd.</v>
      </c>
      <c r="BB10" s="152"/>
      <c r="BC10" s="152"/>
      <c r="BD10" s="152"/>
      <c r="BE10" s="152"/>
      <c r="BF10" s="152"/>
      <c r="BG10" s="152"/>
      <c r="BH10" s="152"/>
    </row>
    <row r="11" spans="1:60" ht="22.5" outlineLevel="1" x14ac:dyDescent="0.2">
      <c r="A11" s="180">
        <v>2</v>
      </c>
      <c r="B11" s="181" t="s">
        <v>216</v>
      </c>
      <c r="C11" s="188" t="s">
        <v>217</v>
      </c>
      <c r="D11" s="182" t="s">
        <v>125</v>
      </c>
      <c r="E11" s="183">
        <v>8</v>
      </c>
      <c r="F11" s="184"/>
      <c r="G11" s="185">
        <f>ROUND(E11*F11,2)</f>
        <v>0</v>
      </c>
      <c r="H11" s="184"/>
      <c r="I11" s="185">
        <f>ROUND(E11*H11,2)</f>
        <v>0</v>
      </c>
      <c r="J11" s="184"/>
      <c r="K11" s="185">
        <f>ROUND(E11*J11,2)</f>
        <v>0</v>
      </c>
      <c r="L11" s="185">
        <v>21</v>
      </c>
      <c r="M11" s="185">
        <f>G11*(1+L11/100)</f>
        <v>0</v>
      </c>
      <c r="N11" s="183">
        <v>0</v>
      </c>
      <c r="O11" s="183">
        <f>ROUND(E11*N11,2)</f>
        <v>0</v>
      </c>
      <c r="P11" s="183">
        <v>0</v>
      </c>
      <c r="Q11" s="183">
        <f>ROUND(E11*P11,2)</f>
        <v>0</v>
      </c>
      <c r="R11" s="185" t="s">
        <v>81</v>
      </c>
      <c r="S11" s="185" t="s">
        <v>119</v>
      </c>
      <c r="T11" s="186" t="s">
        <v>129</v>
      </c>
      <c r="U11" s="162">
        <v>5.0500000000000003E-2</v>
      </c>
      <c r="V11" s="162">
        <f>ROUND(E11*U11,2)</f>
        <v>0.4</v>
      </c>
      <c r="W11" s="162"/>
      <c r="X11" s="162" t="s">
        <v>120</v>
      </c>
      <c r="Y11" s="162" t="s">
        <v>121</v>
      </c>
      <c r="Z11" s="152"/>
      <c r="AA11" s="152"/>
      <c r="AB11" s="152"/>
      <c r="AC11" s="152"/>
      <c r="AD11" s="152"/>
      <c r="AE11" s="152"/>
      <c r="AF11" s="152"/>
      <c r="AG11" s="152" t="s">
        <v>138</v>
      </c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</row>
    <row r="12" spans="1:60" outlineLevel="1" x14ac:dyDescent="0.2">
      <c r="A12" s="180">
        <v>3</v>
      </c>
      <c r="B12" s="181" t="s">
        <v>218</v>
      </c>
      <c r="C12" s="188" t="s">
        <v>219</v>
      </c>
      <c r="D12" s="182" t="s">
        <v>125</v>
      </c>
      <c r="E12" s="183">
        <v>5</v>
      </c>
      <c r="F12" s="184"/>
      <c r="G12" s="185">
        <f>ROUND(E12*F12,2)</f>
        <v>0</v>
      </c>
      <c r="H12" s="184"/>
      <c r="I12" s="185">
        <f>ROUND(E12*H12,2)</f>
        <v>0</v>
      </c>
      <c r="J12" s="184"/>
      <c r="K12" s="185">
        <f>ROUND(E12*J12,2)</f>
        <v>0</v>
      </c>
      <c r="L12" s="185">
        <v>21</v>
      </c>
      <c r="M12" s="185">
        <f>G12*(1+L12/100)</f>
        <v>0</v>
      </c>
      <c r="N12" s="183">
        <v>0</v>
      </c>
      <c r="O12" s="183">
        <f>ROUND(E12*N12,2)</f>
        <v>0</v>
      </c>
      <c r="P12" s="183">
        <v>0</v>
      </c>
      <c r="Q12" s="183">
        <f>ROUND(E12*P12,2)</f>
        <v>0</v>
      </c>
      <c r="R12" s="185" t="s">
        <v>81</v>
      </c>
      <c r="S12" s="185" t="s">
        <v>119</v>
      </c>
      <c r="T12" s="186" t="s">
        <v>119</v>
      </c>
      <c r="U12" s="162">
        <v>0.16866999999999999</v>
      </c>
      <c r="V12" s="162">
        <f>ROUND(E12*U12,2)</f>
        <v>0.84</v>
      </c>
      <c r="W12" s="162"/>
      <c r="X12" s="162" t="s">
        <v>120</v>
      </c>
      <c r="Y12" s="162" t="s">
        <v>121</v>
      </c>
      <c r="Z12" s="152"/>
      <c r="AA12" s="152"/>
      <c r="AB12" s="152"/>
      <c r="AC12" s="152"/>
      <c r="AD12" s="152"/>
      <c r="AE12" s="152"/>
      <c r="AF12" s="152"/>
      <c r="AG12" s="152" t="s">
        <v>138</v>
      </c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</row>
    <row r="13" spans="1:60" outlineLevel="1" x14ac:dyDescent="0.2">
      <c r="A13" s="173">
        <v>4</v>
      </c>
      <c r="B13" s="174" t="s">
        <v>220</v>
      </c>
      <c r="C13" s="189" t="s">
        <v>221</v>
      </c>
      <c r="D13" s="175" t="s">
        <v>214</v>
      </c>
      <c r="E13" s="176">
        <v>1</v>
      </c>
      <c r="F13" s="177"/>
      <c r="G13" s="178">
        <f>ROUND(E13*F13,2)</f>
        <v>0</v>
      </c>
      <c r="H13" s="177"/>
      <c r="I13" s="178">
        <f>ROUND(E13*H13,2)</f>
        <v>0</v>
      </c>
      <c r="J13" s="177"/>
      <c r="K13" s="178">
        <f>ROUND(E13*J13,2)</f>
        <v>0</v>
      </c>
      <c r="L13" s="178">
        <v>21</v>
      </c>
      <c r="M13" s="178">
        <f>G13*(1+L13/100)</f>
        <v>0</v>
      </c>
      <c r="N13" s="176">
        <v>0</v>
      </c>
      <c r="O13" s="176">
        <f>ROUND(E13*N13,2)</f>
        <v>0</v>
      </c>
      <c r="P13" s="176">
        <v>0</v>
      </c>
      <c r="Q13" s="176">
        <f>ROUND(E13*P13,2)</f>
        <v>0</v>
      </c>
      <c r="R13" s="178"/>
      <c r="S13" s="178" t="s">
        <v>128</v>
      </c>
      <c r="T13" s="179" t="s">
        <v>129</v>
      </c>
      <c r="U13" s="162">
        <v>0</v>
      </c>
      <c r="V13" s="162">
        <f>ROUND(E13*U13,2)</f>
        <v>0</v>
      </c>
      <c r="W13" s="162"/>
      <c r="X13" s="162" t="s">
        <v>142</v>
      </c>
      <c r="Y13" s="162" t="s">
        <v>121</v>
      </c>
      <c r="Z13" s="152"/>
      <c r="AA13" s="152"/>
      <c r="AB13" s="152"/>
      <c r="AC13" s="152"/>
      <c r="AD13" s="152"/>
      <c r="AE13" s="152"/>
      <c r="AF13" s="152"/>
      <c r="AG13" s="152" t="s">
        <v>143</v>
      </c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</row>
    <row r="14" spans="1:60" outlineLevel="2" x14ac:dyDescent="0.2">
      <c r="A14" s="159"/>
      <c r="B14" s="160"/>
      <c r="C14" s="190" t="s">
        <v>222</v>
      </c>
      <c r="D14" s="163"/>
      <c r="E14" s="164">
        <v>1</v>
      </c>
      <c r="F14" s="162"/>
      <c r="G14" s="162"/>
      <c r="H14" s="162"/>
      <c r="I14" s="162"/>
      <c r="J14" s="162"/>
      <c r="K14" s="162"/>
      <c r="L14" s="162"/>
      <c r="M14" s="162"/>
      <c r="N14" s="161"/>
      <c r="O14" s="161"/>
      <c r="P14" s="161"/>
      <c r="Q14" s="161"/>
      <c r="R14" s="162"/>
      <c r="S14" s="162"/>
      <c r="T14" s="162"/>
      <c r="U14" s="162"/>
      <c r="V14" s="162"/>
      <c r="W14" s="162"/>
      <c r="X14" s="162"/>
      <c r="Y14" s="162"/>
      <c r="Z14" s="152"/>
      <c r="AA14" s="152"/>
      <c r="AB14" s="152"/>
      <c r="AC14" s="152"/>
      <c r="AD14" s="152"/>
      <c r="AE14" s="152"/>
      <c r="AF14" s="152"/>
      <c r="AG14" s="152" t="s">
        <v>145</v>
      </c>
      <c r="AH14" s="152">
        <v>0</v>
      </c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</row>
    <row r="15" spans="1:60" outlineLevel="1" x14ac:dyDescent="0.2">
      <c r="A15" s="173">
        <v>5</v>
      </c>
      <c r="B15" s="174" t="s">
        <v>223</v>
      </c>
      <c r="C15" s="189" t="s">
        <v>224</v>
      </c>
      <c r="D15" s="175" t="s">
        <v>125</v>
      </c>
      <c r="E15" s="176">
        <v>1</v>
      </c>
      <c r="F15" s="177"/>
      <c r="G15" s="178">
        <f>ROUND(E15*F15,2)</f>
        <v>0</v>
      </c>
      <c r="H15" s="177"/>
      <c r="I15" s="178">
        <f>ROUND(E15*H15,2)</f>
        <v>0</v>
      </c>
      <c r="J15" s="177"/>
      <c r="K15" s="178">
        <f>ROUND(E15*J15,2)</f>
        <v>0</v>
      </c>
      <c r="L15" s="178">
        <v>21</v>
      </c>
      <c r="M15" s="178">
        <f>G15*(1+L15/100)</f>
        <v>0</v>
      </c>
      <c r="N15" s="176">
        <v>0</v>
      </c>
      <c r="O15" s="176">
        <f>ROUND(E15*N15,2)</f>
        <v>0</v>
      </c>
      <c r="P15" s="176">
        <v>0</v>
      </c>
      <c r="Q15" s="176">
        <f>ROUND(E15*P15,2)</f>
        <v>0</v>
      </c>
      <c r="R15" s="178"/>
      <c r="S15" s="178" t="s">
        <v>119</v>
      </c>
      <c r="T15" s="179" t="s">
        <v>129</v>
      </c>
      <c r="U15" s="162">
        <v>0</v>
      </c>
      <c r="V15" s="162">
        <f>ROUND(E15*U15,2)</f>
        <v>0</v>
      </c>
      <c r="W15" s="162"/>
      <c r="X15" s="162" t="s">
        <v>120</v>
      </c>
      <c r="Y15" s="162" t="s">
        <v>121</v>
      </c>
      <c r="Z15" s="152"/>
      <c r="AA15" s="152"/>
      <c r="AB15" s="152"/>
      <c r="AC15" s="152"/>
      <c r="AD15" s="152"/>
      <c r="AE15" s="152"/>
      <c r="AF15" s="152"/>
      <c r="AG15" s="152" t="s">
        <v>138</v>
      </c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</row>
    <row r="16" spans="1:60" outlineLevel="2" x14ac:dyDescent="0.2">
      <c r="A16" s="159"/>
      <c r="B16" s="160"/>
      <c r="C16" s="190" t="s">
        <v>225</v>
      </c>
      <c r="D16" s="163"/>
      <c r="E16" s="164">
        <v>1</v>
      </c>
      <c r="F16" s="162"/>
      <c r="G16" s="162"/>
      <c r="H16" s="162"/>
      <c r="I16" s="162"/>
      <c r="J16" s="162"/>
      <c r="K16" s="162"/>
      <c r="L16" s="162"/>
      <c r="M16" s="162"/>
      <c r="N16" s="161"/>
      <c r="O16" s="161"/>
      <c r="P16" s="161"/>
      <c r="Q16" s="161"/>
      <c r="R16" s="162"/>
      <c r="S16" s="162"/>
      <c r="T16" s="162"/>
      <c r="U16" s="162"/>
      <c r="V16" s="162"/>
      <c r="W16" s="162"/>
      <c r="X16" s="162"/>
      <c r="Y16" s="162"/>
      <c r="Z16" s="152"/>
      <c r="AA16" s="152"/>
      <c r="AB16" s="152"/>
      <c r="AC16" s="152"/>
      <c r="AD16" s="152"/>
      <c r="AE16" s="152"/>
      <c r="AF16" s="152"/>
      <c r="AG16" s="152" t="s">
        <v>145</v>
      </c>
      <c r="AH16" s="152">
        <v>5</v>
      </c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</row>
    <row r="17" spans="1:60" outlineLevel="1" x14ac:dyDescent="0.2">
      <c r="A17" s="180">
        <v>6</v>
      </c>
      <c r="B17" s="181" t="s">
        <v>226</v>
      </c>
      <c r="C17" s="188" t="s">
        <v>227</v>
      </c>
      <c r="D17" s="182" t="s">
        <v>228</v>
      </c>
      <c r="E17" s="183">
        <v>1</v>
      </c>
      <c r="F17" s="184"/>
      <c r="G17" s="185">
        <f>ROUND(E17*F17,2)</f>
        <v>0</v>
      </c>
      <c r="H17" s="184"/>
      <c r="I17" s="185">
        <f>ROUND(E17*H17,2)</f>
        <v>0</v>
      </c>
      <c r="J17" s="184"/>
      <c r="K17" s="185">
        <f>ROUND(E17*J17,2)</f>
        <v>0</v>
      </c>
      <c r="L17" s="185">
        <v>21</v>
      </c>
      <c r="M17" s="185">
        <f>G17*(1+L17/100)</f>
        <v>0</v>
      </c>
      <c r="N17" s="183">
        <v>0</v>
      </c>
      <c r="O17" s="183">
        <f>ROUND(E17*N17,2)</f>
        <v>0</v>
      </c>
      <c r="P17" s="183">
        <v>0</v>
      </c>
      <c r="Q17" s="183">
        <f>ROUND(E17*P17,2)</f>
        <v>0</v>
      </c>
      <c r="R17" s="185"/>
      <c r="S17" s="185" t="s">
        <v>128</v>
      </c>
      <c r="T17" s="186" t="s">
        <v>129</v>
      </c>
      <c r="U17" s="162">
        <v>1</v>
      </c>
      <c r="V17" s="162">
        <f>ROUND(E17*U17,2)</f>
        <v>1</v>
      </c>
      <c r="W17" s="162"/>
      <c r="X17" s="162" t="s">
        <v>134</v>
      </c>
      <c r="Y17" s="162" t="s">
        <v>121</v>
      </c>
      <c r="Z17" s="152"/>
      <c r="AA17" s="152"/>
      <c r="AB17" s="152"/>
      <c r="AC17" s="152"/>
      <c r="AD17" s="152"/>
      <c r="AE17" s="152"/>
      <c r="AF17" s="152"/>
      <c r="AG17" s="152" t="s">
        <v>135</v>
      </c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</row>
    <row r="18" spans="1:60" x14ac:dyDescent="0.2">
      <c r="A18" s="166" t="s">
        <v>114</v>
      </c>
      <c r="B18" s="167" t="s">
        <v>77</v>
      </c>
      <c r="C18" s="187" t="s">
        <v>78</v>
      </c>
      <c r="D18" s="168"/>
      <c r="E18" s="169"/>
      <c r="F18" s="170"/>
      <c r="G18" s="170">
        <f>SUMIF(AG19:AG30,"&lt;&gt;NOR",G19:G30)</f>
        <v>0</v>
      </c>
      <c r="H18" s="170"/>
      <c r="I18" s="170">
        <f>SUM(I19:I30)</f>
        <v>0</v>
      </c>
      <c r="J18" s="170"/>
      <c r="K18" s="170">
        <f>SUM(K19:K30)</f>
        <v>0</v>
      </c>
      <c r="L18" s="170"/>
      <c r="M18" s="170">
        <f>SUM(M19:M30)</f>
        <v>0</v>
      </c>
      <c r="N18" s="169"/>
      <c r="O18" s="169">
        <f>SUM(O19:O30)</f>
        <v>0</v>
      </c>
      <c r="P18" s="169"/>
      <c r="Q18" s="169">
        <f>SUM(Q19:Q30)</f>
        <v>0</v>
      </c>
      <c r="R18" s="170"/>
      <c r="S18" s="170"/>
      <c r="T18" s="171"/>
      <c r="U18" s="165"/>
      <c r="V18" s="165">
        <f>SUM(V19:V30)</f>
        <v>20</v>
      </c>
      <c r="W18" s="165"/>
      <c r="X18" s="165"/>
      <c r="Y18" s="165"/>
      <c r="AG18" t="s">
        <v>115</v>
      </c>
    </row>
    <row r="19" spans="1:60" outlineLevel="1" x14ac:dyDescent="0.2">
      <c r="A19" s="180">
        <v>7</v>
      </c>
      <c r="B19" s="181" t="s">
        <v>229</v>
      </c>
      <c r="C19" s="188" t="s">
        <v>230</v>
      </c>
      <c r="D19" s="182" t="s">
        <v>214</v>
      </c>
      <c r="E19" s="183">
        <v>1</v>
      </c>
      <c r="F19" s="184"/>
      <c r="G19" s="185">
        <f>ROUND(E19*F19,2)</f>
        <v>0</v>
      </c>
      <c r="H19" s="184"/>
      <c r="I19" s="185">
        <f>ROUND(E19*H19,2)</f>
        <v>0</v>
      </c>
      <c r="J19" s="184"/>
      <c r="K19" s="185">
        <f>ROUND(E19*J19,2)</f>
        <v>0</v>
      </c>
      <c r="L19" s="185">
        <v>21</v>
      </c>
      <c r="M19" s="185">
        <f>G19*(1+L19/100)</f>
        <v>0</v>
      </c>
      <c r="N19" s="183">
        <v>0</v>
      </c>
      <c r="O19" s="183">
        <f>ROUND(E19*N19,2)</f>
        <v>0</v>
      </c>
      <c r="P19" s="183">
        <v>0</v>
      </c>
      <c r="Q19" s="183">
        <f>ROUND(E19*P19,2)</f>
        <v>0</v>
      </c>
      <c r="R19" s="185"/>
      <c r="S19" s="185" t="s">
        <v>128</v>
      </c>
      <c r="T19" s="186" t="s">
        <v>129</v>
      </c>
      <c r="U19" s="162">
        <v>0</v>
      </c>
      <c r="V19" s="162">
        <f>ROUND(E19*U19,2)</f>
        <v>0</v>
      </c>
      <c r="W19" s="162"/>
      <c r="X19" s="162" t="s">
        <v>142</v>
      </c>
      <c r="Y19" s="162" t="s">
        <v>121</v>
      </c>
      <c r="Z19" s="152"/>
      <c r="AA19" s="152"/>
      <c r="AB19" s="152"/>
      <c r="AC19" s="152"/>
      <c r="AD19" s="152"/>
      <c r="AE19" s="152"/>
      <c r="AF19" s="152"/>
      <c r="AG19" s="152" t="s">
        <v>143</v>
      </c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</row>
    <row r="20" spans="1:60" outlineLevel="1" x14ac:dyDescent="0.2">
      <c r="A20" s="173">
        <v>8</v>
      </c>
      <c r="B20" s="174" t="s">
        <v>231</v>
      </c>
      <c r="C20" s="189" t="s">
        <v>232</v>
      </c>
      <c r="D20" s="175" t="s">
        <v>233</v>
      </c>
      <c r="E20" s="176">
        <v>10</v>
      </c>
      <c r="F20" s="177"/>
      <c r="G20" s="178">
        <f>ROUND(E20*F20,2)</f>
        <v>0</v>
      </c>
      <c r="H20" s="177"/>
      <c r="I20" s="178">
        <f>ROUND(E20*H20,2)</f>
        <v>0</v>
      </c>
      <c r="J20" s="177"/>
      <c r="K20" s="178">
        <f>ROUND(E20*J20,2)</f>
        <v>0</v>
      </c>
      <c r="L20" s="178">
        <v>21</v>
      </c>
      <c r="M20" s="178">
        <f>G20*(1+L20/100)</f>
        <v>0</v>
      </c>
      <c r="N20" s="176">
        <v>0</v>
      </c>
      <c r="O20" s="176">
        <f>ROUND(E20*N20,2)</f>
        <v>0</v>
      </c>
      <c r="P20" s="176">
        <v>0</v>
      </c>
      <c r="Q20" s="176">
        <f>ROUND(E20*P20,2)</f>
        <v>0</v>
      </c>
      <c r="R20" s="178"/>
      <c r="S20" s="178" t="s">
        <v>128</v>
      </c>
      <c r="T20" s="179" t="s">
        <v>129</v>
      </c>
      <c r="U20" s="162">
        <v>1</v>
      </c>
      <c r="V20" s="162">
        <f>ROUND(E20*U20,2)</f>
        <v>10</v>
      </c>
      <c r="W20" s="162"/>
      <c r="X20" s="162" t="s">
        <v>120</v>
      </c>
      <c r="Y20" s="162" t="s">
        <v>121</v>
      </c>
      <c r="Z20" s="152"/>
      <c r="AA20" s="152"/>
      <c r="AB20" s="152"/>
      <c r="AC20" s="152"/>
      <c r="AD20" s="152"/>
      <c r="AE20" s="152"/>
      <c r="AF20" s="152"/>
      <c r="AG20" s="152" t="s">
        <v>138</v>
      </c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</row>
    <row r="21" spans="1:60" outlineLevel="2" x14ac:dyDescent="0.2">
      <c r="A21" s="159"/>
      <c r="B21" s="160"/>
      <c r="C21" s="257" t="s">
        <v>234</v>
      </c>
      <c r="D21" s="258"/>
      <c r="E21" s="258"/>
      <c r="F21" s="258"/>
      <c r="G21" s="258"/>
      <c r="H21" s="162"/>
      <c r="I21" s="162"/>
      <c r="J21" s="162"/>
      <c r="K21" s="162"/>
      <c r="L21" s="162"/>
      <c r="M21" s="162"/>
      <c r="N21" s="161"/>
      <c r="O21" s="161"/>
      <c r="P21" s="161"/>
      <c r="Q21" s="161"/>
      <c r="R21" s="162"/>
      <c r="S21" s="162"/>
      <c r="T21" s="162"/>
      <c r="U21" s="162"/>
      <c r="V21" s="162"/>
      <c r="W21" s="162"/>
      <c r="X21" s="162"/>
      <c r="Y21" s="162"/>
      <c r="Z21" s="152"/>
      <c r="AA21" s="152"/>
      <c r="AB21" s="152"/>
      <c r="AC21" s="152"/>
      <c r="AD21" s="152"/>
      <c r="AE21" s="152"/>
      <c r="AF21" s="152"/>
      <c r="AG21" s="152" t="s">
        <v>209</v>
      </c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94" t="str">
        <f>C21</f>
        <v>Vypracování technologického schéma , mapování datových bodů, nastavení parametrů, komplexní odzkoušení.</v>
      </c>
      <c r="BB21" s="152"/>
      <c r="BC21" s="152"/>
      <c r="BD21" s="152"/>
      <c r="BE21" s="152"/>
      <c r="BF21" s="152"/>
      <c r="BG21" s="152"/>
      <c r="BH21" s="152"/>
    </row>
    <row r="22" spans="1:60" outlineLevel="1" x14ac:dyDescent="0.2">
      <c r="A22" s="173">
        <v>9</v>
      </c>
      <c r="B22" s="174" t="s">
        <v>235</v>
      </c>
      <c r="C22" s="189" t="s">
        <v>236</v>
      </c>
      <c r="D22" s="175" t="s">
        <v>233</v>
      </c>
      <c r="E22" s="176">
        <v>10</v>
      </c>
      <c r="F22" s="177"/>
      <c r="G22" s="178">
        <f>ROUND(E22*F22,2)</f>
        <v>0</v>
      </c>
      <c r="H22" s="177"/>
      <c r="I22" s="178">
        <f>ROUND(E22*H22,2)</f>
        <v>0</v>
      </c>
      <c r="J22" s="177"/>
      <c r="K22" s="178">
        <f>ROUND(E22*J22,2)</f>
        <v>0</v>
      </c>
      <c r="L22" s="178">
        <v>21</v>
      </c>
      <c r="M22" s="178">
        <f>G22*(1+L22/100)</f>
        <v>0</v>
      </c>
      <c r="N22" s="176">
        <v>0</v>
      </c>
      <c r="O22" s="176">
        <f>ROUND(E22*N22,2)</f>
        <v>0</v>
      </c>
      <c r="P22" s="176">
        <v>0</v>
      </c>
      <c r="Q22" s="176">
        <f>ROUND(E22*P22,2)</f>
        <v>0</v>
      </c>
      <c r="R22" s="178"/>
      <c r="S22" s="178" t="s">
        <v>128</v>
      </c>
      <c r="T22" s="179" t="s">
        <v>129</v>
      </c>
      <c r="U22" s="162">
        <v>0.5</v>
      </c>
      <c r="V22" s="162">
        <f>ROUND(E22*U22,2)</f>
        <v>5</v>
      </c>
      <c r="W22" s="162"/>
      <c r="X22" s="162" t="s">
        <v>120</v>
      </c>
      <c r="Y22" s="162" t="s">
        <v>121</v>
      </c>
      <c r="Z22" s="152"/>
      <c r="AA22" s="152"/>
      <c r="AB22" s="152"/>
      <c r="AC22" s="152"/>
      <c r="AD22" s="152"/>
      <c r="AE22" s="152"/>
      <c r="AF22" s="152"/>
      <c r="AG22" s="152" t="s">
        <v>138</v>
      </c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</row>
    <row r="23" spans="1:60" outlineLevel="2" x14ac:dyDescent="0.2">
      <c r="A23" s="159"/>
      <c r="B23" s="160"/>
      <c r="C23" s="257" t="s">
        <v>234</v>
      </c>
      <c r="D23" s="258"/>
      <c r="E23" s="258"/>
      <c r="F23" s="258"/>
      <c r="G23" s="258"/>
      <c r="H23" s="162"/>
      <c r="I23" s="162"/>
      <c r="J23" s="162"/>
      <c r="K23" s="162"/>
      <c r="L23" s="162"/>
      <c r="M23" s="162"/>
      <c r="N23" s="161"/>
      <c r="O23" s="161"/>
      <c r="P23" s="161"/>
      <c r="Q23" s="161"/>
      <c r="R23" s="162"/>
      <c r="S23" s="162"/>
      <c r="T23" s="162"/>
      <c r="U23" s="162"/>
      <c r="V23" s="162"/>
      <c r="W23" s="162"/>
      <c r="X23" s="162"/>
      <c r="Y23" s="162"/>
      <c r="Z23" s="152"/>
      <c r="AA23" s="152"/>
      <c r="AB23" s="152"/>
      <c r="AC23" s="152"/>
      <c r="AD23" s="152"/>
      <c r="AE23" s="152"/>
      <c r="AF23" s="152"/>
      <c r="AG23" s="152" t="s">
        <v>209</v>
      </c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94" t="str">
        <f>C23</f>
        <v>Vypracování technologického schéma , mapování datových bodů, nastavení parametrů, komplexní odzkoušení.</v>
      </c>
      <c r="BB23" s="152"/>
      <c r="BC23" s="152"/>
      <c r="BD23" s="152"/>
      <c r="BE23" s="152"/>
      <c r="BF23" s="152"/>
      <c r="BG23" s="152"/>
      <c r="BH23" s="152"/>
    </row>
    <row r="24" spans="1:60" outlineLevel="2" x14ac:dyDescent="0.2">
      <c r="A24" s="159"/>
      <c r="B24" s="160"/>
      <c r="C24" s="190" t="s">
        <v>237</v>
      </c>
      <c r="D24" s="163"/>
      <c r="E24" s="164">
        <v>10</v>
      </c>
      <c r="F24" s="162"/>
      <c r="G24" s="162"/>
      <c r="H24" s="162"/>
      <c r="I24" s="162"/>
      <c r="J24" s="162"/>
      <c r="K24" s="162"/>
      <c r="L24" s="162"/>
      <c r="M24" s="162"/>
      <c r="N24" s="161"/>
      <c r="O24" s="161"/>
      <c r="P24" s="161"/>
      <c r="Q24" s="161"/>
      <c r="R24" s="162"/>
      <c r="S24" s="162"/>
      <c r="T24" s="162"/>
      <c r="U24" s="162"/>
      <c r="V24" s="162"/>
      <c r="W24" s="162"/>
      <c r="X24" s="162"/>
      <c r="Y24" s="162"/>
      <c r="Z24" s="152"/>
      <c r="AA24" s="152"/>
      <c r="AB24" s="152"/>
      <c r="AC24" s="152"/>
      <c r="AD24" s="152"/>
      <c r="AE24" s="152"/>
      <c r="AF24" s="152"/>
      <c r="AG24" s="152" t="s">
        <v>145</v>
      </c>
      <c r="AH24" s="152">
        <v>5</v>
      </c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</row>
    <row r="25" spans="1:60" outlineLevel="1" x14ac:dyDescent="0.2">
      <c r="A25" s="173">
        <v>10</v>
      </c>
      <c r="B25" s="174" t="s">
        <v>238</v>
      </c>
      <c r="C25" s="189" t="s">
        <v>239</v>
      </c>
      <c r="D25" s="175" t="s">
        <v>233</v>
      </c>
      <c r="E25" s="176">
        <v>10</v>
      </c>
      <c r="F25" s="177"/>
      <c r="G25" s="178">
        <f>ROUND(E25*F25,2)</f>
        <v>0</v>
      </c>
      <c r="H25" s="177"/>
      <c r="I25" s="178">
        <f>ROUND(E25*H25,2)</f>
        <v>0</v>
      </c>
      <c r="J25" s="177"/>
      <c r="K25" s="178">
        <f>ROUND(E25*J25,2)</f>
        <v>0</v>
      </c>
      <c r="L25" s="178">
        <v>21</v>
      </c>
      <c r="M25" s="178">
        <f>G25*(1+L25/100)</f>
        <v>0</v>
      </c>
      <c r="N25" s="176">
        <v>0</v>
      </c>
      <c r="O25" s="176">
        <f>ROUND(E25*N25,2)</f>
        <v>0</v>
      </c>
      <c r="P25" s="176">
        <v>0</v>
      </c>
      <c r="Q25" s="176">
        <f>ROUND(E25*P25,2)</f>
        <v>0</v>
      </c>
      <c r="R25" s="178"/>
      <c r="S25" s="178" t="s">
        <v>128</v>
      </c>
      <c r="T25" s="179" t="s">
        <v>129</v>
      </c>
      <c r="U25" s="162">
        <v>0.5</v>
      </c>
      <c r="V25" s="162">
        <f>ROUND(E25*U25,2)</f>
        <v>5</v>
      </c>
      <c r="W25" s="162"/>
      <c r="X25" s="162" t="s">
        <v>120</v>
      </c>
      <c r="Y25" s="162" t="s">
        <v>121</v>
      </c>
      <c r="Z25" s="152"/>
      <c r="AA25" s="152"/>
      <c r="AB25" s="152"/>
      <c r="AC25" s="152"/>
      <c r="AD25" s="152"/>
      <c r="AE25" s="152"/>
      <c r="AF25" s="152"/>
      <c r="AG25" s="152" t="s">
        <v>138</v>
      </c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</row>
    <row r="26" spans="1:60" ht="22.5" outlineLevel="2" x14ac:dyDescent="0.2">
      <c r="A26" s="159"/>
      <c r="B26" s="160"/>
      <c r="C26" s="257" t="s">
        <v>240</v>
      </c>
      <c r="D26" s="258"/>
      <c r="E26" s="258"/>
      <c r="F26" s="258"/>
      <c r="G26" s="258"/>
      <c r="H26" s="162"/>
      <c r="I26" s="162"/>
      <c r="J26" s="162"/>
      <c r="K26" s="162"/>
      <c r="L26" s="162"/>
      <c r="M26" s="162"/>
      <c r="N26" s="161"/>
      <c r="O26" s="161"/>
      <c r="P26" s="161"/>
      <c r="Q26" s="161"/>
      <c r="R26" s="162"/>
      <c r="S26" s="162"/>
      <c r="T26" s="162"/>
      <c r="U26" s="162"/>
      <c r="V26" s="162"/>
      <c r="W26" s="162"/>
      <c r="X26" s="162"/>
      <c r="Y26" s="162"/>
      <c r="Z26" s="152"/>
      <c r="AA26" s="152"/>
      <c r="AB26" s="152"/>
      <c r="AC26" s="152"/>
      <c r="AD26" s="152"/>
      <c r="AE26" s="152"/>
      <c r="AF26" s="152"/>
      <c r="AG26" s="152" t="s">
        <v>209</v>
      </c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94" t="str">
        <f>C26</f>
        <v>Komplexní odkoušení s montážním pracovníkem, kontrola napojení, ověření měřených hodnot, nastavení základních hodnot dle RPD, ověření funkce funkce.</v>
      </c>
      <c r="BB26" s="152"/>
      <c r="BC26" s="152"/>
      <c r="BD26" s="152"/>
      <c r="BE26" s="152"/>
      <c r="BF26" s="152"/>
      <c r="BG26" s="152"/>
      <c r="BH26" s="152"/>
    </row>
    <row r="27" spans="1:60" outlineLevel="2" x14ac:dyDescent="0.2">
      <c r="A27" s="159"/>
      <c r="B27" s="160"/>
      <c r="C27" s="190" t="s">
        <v>237</v>
      </c>
      <c r="D27" s="163"/>
      <c r="E27" s="164">
        <v>10</v>
      </c>
      <c r="F27" s="162"/>
      <c r="G27" s="162"/>
      <c r="H27" s="162"/>
      <c r="I27" s="162"/>
      <c r="J27" s="162"/>
      <c r="K27" s="162"/>
      <c r="L27" s="162"/>
      <c r="M27" s="162"/>
      <c r="N27" s="161"/>
      <c r="O27" s="161"/>
      <c r="P27" s="161"/>
      <c r="Q27" s="161"/>
      <c r="R27" s="162"/>
      <c r="S27" s="162"/>
      <c r="T27" s="162"/>
      <c r="U27" s="162"/>
      <c r="V27" s="162"/>
      <c r="W27" s="162"/>
      <c r="X27" s="162"/>
      <c r="Y27" s="162"/>
      <c r="Z27" s="152"/>
      <c r="AA27" s="152"/>
      <c r="AB27" s="152"/>
      <c r="AC27" s="152"/>
      <c r="AD27" s="152"/>
      <c r="AE27" s="152"/>
      <c r="AF27" s="152"/>
      <c r="AG27" s="152" t="s">
        <v>145</v>
      </c>
      <c r="AH27" s="152">
        <v>5</v>
      </c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</row>
    <row r="28" spans="1:60" outlineLevel="1" x14ac:dyDescent="0.2">
      <c r="A28" s="173">
        <v>11</v>
      </c>
      <c r="B28" s="174" t="s">
        <v>241</v>
      </c>
      <c r="C28" s="189" t="s">
        <v>242</v>
      </c>
      <c r="D28" s="175" t="s">
        <v>243</v>
      </c>
      <c r="E28" s="176">
        <v>10</v>
      </c>
      <c r="F28" s="177"/>
      <c r="G28" s="178">
        <f>ROUND(E28*F28,2)</f>
        <v>0</v>
      </c>
      <c r="H28" s="177"/>
      <c r="I28" s="178">
        <f>ROUND(E28*H28,2)</f>
        <v>0</v>
      </c>
      <c r="J28" s="177"/>
      <c r="K28" s="178">
        <f>ROUND(E28*J28,2)</f>
        <v>0</v>
      </c>
      <c r="L28" s="178">
        <v>21</v>
      </c>
      <c r="M28" s="178">
        <f>G28*(1+L28/100)</f>
        <v>0</v>
      </c>
      <c r="N28" s="176">
        <v>0</v>
      </c>
      <c r="O28" s="176">
        <f>ROUND(E28*N28,2)</f>
        <v>0</v>
      </c>
      <c r="P28" s="176">
        <v>0</v>
      </c>
      <c r="Q28" s="176">
        <f>ROUND(E28*P28,2)</f>
        <v>0</v>
      </c>
      <c r="R28" s="178"/>
      <c r="S28" s="178" t="s">
        <v>128</v>
      </c>
      <c r="T28" s="179" t="s">
        <v>244</v>
      </c>
      <c r="U28" s="162">
        <v>0</v>
      </c>
      <c r="V28" s="162">
        <f>ROUND(E28*U28,2)</f>
        <v>0</v>
      </c>
      <c r="W28" s="162"/>
      <c r="X28" s="162" t="s">
        <v>120</v>
      </c>
      <c r="Y28" s="162" t="s">
        <v>121</v>
      </c>
      <c r="Z28" s="152"/>
      <c r="AA28" s="152"/>
      <c r="AB28" s="152"/>
      <c r="AC28" s="152"/>
      <c r="AD28" s="152"/>
      <c r="AE28" s="152"/>
      <c r="AF28" s="152"/>
      <c r="AG28" s="152" t="s">
        <v>138</v>
      </c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</row>
    <row r="29" spans="1:60" outlineLevel="2" x14ac:dyDescent="0.2">
      <c r="A29" s="159"/>
      <c r="B29" s="160"/>
      <c r="C29" s="257" t="s">
        <v>245</v>
      </c>
      <c r="D29" s="258"/>
      <c r="E29" s="258"/>
      <c r="F29" s="258"/>
      <c r="G29" s="258"/>
      <c r="H29" s="162"/>
      <c r="I29" s="162"/>
      <c r="J29" s="162"/>
      <c r="K29" s="162"/>
      <c r="L29" s="162"/>
      <c r="M29" s="162"/>
      <c r="N29" s="161"/>
      <c r="O29" s="161"/>
      <c r="P29" s="161"/>
      <c r="Q29" s="161"/>
      <c r="R29" s="162"/>
      <c r="S29" s="162"/>
      <c r="T29" s="162"/>
      <c r="U29" s="162"/>
      <c r="V29" s="162"/>
      <c r="W29" s="162"/>
      <c r="X29" s="162"/>
      <c r="Y29" s="162"/>
      <c r="Z29" s="152"/>
      <c r="AA29" s="152"/>
      <c r="AB29" s="152"/>
      <c r="AC29" s="152"/>
      <c r="AD29" s="152"/>
      <c r="AE29" s="152"/>
      <c r="AF29" s="152"/>
      <c r="AG29" s="152" t="s">
        <v>209</v>
      </c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94" t="str">
        <f>C29</f>
        <v>Odzkoušení zapojení  komunikace s příslušnou OPS , nastavení včetně přizpůsobení požadovaným  úrovním uživatelského  přístupu</v>
      </c>
      <c r="BB29" s="152"/>
      <c r="BC29" s="152"/>
      <c r="BD29" s="152"/>
      <c r="BE29" s="152"/>
      <c r="BF29" s="152"/>
      <c r="BG29" s="152"/>
      <c r="BH29" s="152"/>
    </row>
    <row r="30" spans="1:60" outlineLevel="2" x14ac:dyDescent="0.2">
      <c r="A30" s="159"/>
      <c r="B30" s="160"/>
      <c r="C30" s="190" t="s">
        <v>237</v>
      </c>
      <c r="D30" s="163"/>
      <c r="E30" s="164">
        <v>10</v>
      </c>
      <c r="F30" s="162"/>
      <c r="G30" s="162"/>
      <c r="H30" s="162"/>
      <c r="I30" s="162"/>
      <c r="J30" s="162"/>
      <c r="K30" s="162"/>
      <c r="L30" s="162"/>
      <c r="M30" s="162"/>
      <c r="N30" s="161"/>
      <c r="O30" s="161"/>
      <c r="P30" s="161"/>
      <c r="Q30" s="161"/>
      <c r="R30" s="162"/>
      <c r="S30" s="162"/>
      <c r="T30" s="162"/>
      <c r="U30" s="162"/>
      <c r="V30" s="162"/>
      <c r="W30" s="162"/>
      <c r="X30" s="162"/>
      <c r="Y30" s="162"/>
      <c r="Z30" s="152"/>
      <c r="AA30" s="152"/>
      <c r="AB30" s="152"/>
      <c r="AC30" s="152"/>
      <c r="AD30" s="152"/>
      <c r="AE30" s="152"/>
      <c r="AF30" s="152"/>
      <c r="AG30" s="152" t="s">
        <v>145</v>
      </c>
      <c r="AH30" s="152">
        <v>5</v>
      </c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</row>
    <row r="31" spans="1:60" x14ac:dyDescent="0.2">
      <c r="A31" s="166" t="s">
        <v>114</v>
      </c>
      <c r="B31" s="167" t="s">
        <v>79</v>
      </c>
      <c r="C31" s="187" t="s">
        <v>80</v>
      </c>
      <c r="D31" s="168"/>
      <c r="E31" s="169"/>
      <c r="F31" s="170"/>
      <c r="G31" s="170">
        <f>SUMIF(AG32:AG46,"&lt;&gt;NOR",G32:G46)</f>
        <v>0</v>
      </c>
      <c r="H31" s="170"/>
      <c r="I31" s="170">
        <f>SUM(I32:I46)</f>
        <v>0</v>
      </c>
      <c r="J31" s="170"/>
      <c r="K31" s="170">
        <f>SUM(K32:K46)</f>
        <v>0</v>
      </c>
      <c r="L31" s="170"/>
      <c r="M31" s="170">
        <f>SUM(M32:M46)</f>
        <v>0</v>
      </c>
      <c r="N31" s="169"/>
      <c r="O31" s="169">
        <f>SUM(O32:O46)</f>
        <v>0</v>
      </c>
      <c r="P31" s="169"/>
      <c r="Q31" s="169">
        <f>SUM(Q32:Q46)</f>
        <v>0</v>
      </c>
      <c r="R31" s="170"/>
      <c r="S31" s="170"/>
      <c r="T31" s="171"/>
      <c r="U31" s="165"/>
      <c r="V31" s="165">
        <f>SUM(V32:V46)</f>
        <v>4.46</v>
      </c>
      <c r="W31" s="165"/>
      <c r="X31" s="165"/>
      <c r="Y31" s="165"/>
      <c r="AG31" t="s">
        <v>115</v>
      </c>
    </row>
    <row r="32" spans="1:60" ht="22.5" outlineLevel="1" x14ac:dyDescent="0.2">
      <c r="A32" s="173">
        <v>12</v>
      </c>
      <c r="B32" s="174" t="s">
        <v>246</v>
      </c>
      <c r="C32" s="189" t="s">
        <v>247</v>
      </c>
      <c r="D32" s="175" t="s">
        <v>248</v>
      </c>
      <c r="E32" s="176">
        <v>1</v>
      </c>
      <c r="F32" s="177"/>
      <c r="G32" s="178">
        <f>ROUND(E32*F32,2)</f>
        <v>0</v>
      </c>
      <c r="H32" s="177"/>
      <c r="I32" s="178">
        <f>ROUND(E32*H32,2)</f>
        <v>0</v>
      </c>
      <c r="J32" s="177"/>
      <c r="K32" s="178">
        <f>ROUND(E32*J32,2)</f>
        <v>0</v>
      </c>
      <c r="L32" s="178">
        <v>21</v>
      </c>
      <c r="M32" s="178">
        <f>G32*(1+L32/100)</f>
        <v>0</v>
      </c>
      <c r="N32" s="176">
        <v>0</v>
      </c>
      <c r="O32" s="176">
        <f>ROUND(E32*N32,2)</f>
        <v>0</v>
      </c>
      <c r="P32" s="176">
        <v>0</v>
      </c>
      <c r="Q32" s="176">
        <f>ROUND(E32*P32,2)</f>
        <v>0</v>
      </c>
      <c r="R32" s="178"/>
      <c r="S32" s="178" t="s">
        <v>128</v>
      </c>
      <c r="T32" s="179" t="s">
        <v>129</v>
      </c>
      <c r="U32" s="162">
        <v>0</v>
      </c>
      <c r="V32" s="162">
        <f>ROUND(E32*U32,2)</f>
        <v>0</v>
      </c>
      <c r="W32" s="162"/>
      <c r="X32" s="162" t="s">
        <v>142</v>
      </c>
      <c r="Y32" s="162" t="s">
        <v>121</v>
      </c>
      <c r="Z32" s="152"/>
      <c r="AA32" s="152"/>
      <c r="AB32" s="152"/>
      <c r="AC32" s="152"/>
      <c r="AD32" s="152"/>
      <c r="AE32" s="152"/>
      <c r="AF32" s="152"/>
      <c r="AG32" s="152" t="s">
        <v>143</v>
      </c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</row>
    <row r="33" spans="1:60" outlineLevel="2" x14ac:dyDescent="0.2">
      <c r="A33" s="159"/>
      <c r="B33" s="160"/>
      <c r="C33" s="257" t="s">
        <v>249</v>
      </c>
      <c r="D33" s="258"/>
      <c r="E33" s="258"/>
      <c r="F33" s="258"/>
      <c r="G33" s="258"/>
      <c r="H33" s="162"/>
      <c r="I33" s="162"/>
      <c r="J33" s="162"/>
      <c r="K33" s="162"/>
      <c r="L33" s="162"/>
      <c r="M33" s="162"/>
      <c r="N33" s="161"/>
      <c r="O33" s="161"/>
      <c r="P33" s="161"/>
      <c r="Q33" s="161"/>
      <c r="R33" s="162"/>
      <c r="S33" s="162"/>
      <c r="T33" s="162"/>
      <c r="U33" s="162"/>
      <c r="V33" s="162"/>
      <c r="W33" s="162"/>
      <c r="X33" s="162"/>
      <c r="Y33" s="162"/>
      <c r="Z33" s="152"/>
      <c r="AA33" s="152"/>
      <c r="AB33" s="152"/>
      <c r="AC33" s="152"/>
      <c r="AD33" s="152"/>
      <c r="AE33" s="152"/>
      <c r="AF33" s="152"/>
      <c r="AG33" s="152" t="s">
        <v>209</v>
      </c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</row>
    <row r="34" spans="1:60" ht="22.5" outlineLevel="1" x14ac:dyDescent="0.2">
      <c r="A34" s="180">
        <v>13</v>
      </c>
      <c r="B34" s="181" t="s">
        <v>250</v>
      </c>
      <c r="C34" s="188" t="s">
        <v>251</v>
      </c>
      <c r="D34" s="182" t="s">
        <v>252</v>
      </c>
      <c r="E34" s="183">
        <v>1</v>
      </c>
      <c r="F34" s="184"/>
      <c r="G34" s="185">
        <f t="shared" ref="G34:G40" si="0">ROUND(E34*F34,2)</f>
        <v>0</v>
      </c>
      <c r="H34" s="184"/>
      <c r="I34" s="185">
        <f t="shared" ref="I34:I40" si="1">ROUND(E34*H34,2)</f>
        <v>0</v>
      </c>
      <c r="J34" s="184"/>
      <c r="K34" s="185">
        <f t="shared" ref="K34:K40" si="2">ROUND(E34*J34,2)</f>
        <v>0</v>
      </c>
      <c r="L34" s="185">
        <v>21</v>
      </c>
      <c r="M34" s="185">
        <f t="shared" ref="M34:M40" si="3">G34*(1+L34/100)</f>
        <v>0</v>
      </c>
      <c r="N34" s="183">
        <v>0</v>
      </c>
      <c r="O34" s="183">
        <f t="shared" ref="O34:O40" si="4">ROUND(E34*N34,2)</f>
        <v>0</v>
      </c>
      <c r="P34" s="183">
        <v>0</v>
      </c>
      <c r="Q34" s="183">
        <f t="shared" ref="Q34:Q40" si="5">ROUND(E34*P34,2)</f>
        <v>0</v>
      </c>
      <c r="R34" s="185"/>
      <c r="S34" s="185" t="s">
        <v>128</v>
      </c>
      <c r="T34" s="186" t="s">
        <v>129</v>
      </c>
      <c r="U34" s="162">
        <v>0</v>
      </c>
      <c r="V34" s="162">
        <f t="shared" ref="V34:V40" si="6">ROUND(E34*U34,2)</f>
        <v>0</v>
      </c>
      <c r="W34" s="162"/>
      <c r="X34" s="162" t="s">
        <v>142</v>
      </c>
      <c r="Y34" s="162" t="s">
        <v>121</v>
      </c>
      <c r="Z34" s="152"/>
      <c r="AA34" s="152"/>
      <c r="AB34" s="152"/>
      <c r="AC34" s="152"/>
      <c r="AD34" s="152"/>
      <c r="AE34" s="152"/>
      <c r="AF34" s="152"/>
      <c r="AG34" s="152" t="s">
        <v>143</v>
      </c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</row>
    <row r="35" spans="1:60" ht="22.5" outlineLevel="1" x14ac:dyDescent="0.2">
      <c r="A35" s="180">
        <v>14</v>
      </c>
      <c r="B35" s="181" t="s">
        <v>253</v>
      </c>
      <c r="C35" s="188" t="s">
        <v>254</v>
      </c>
      <c r="D35" s="182" t="s">
        <v>252</v>
      </c>
      <c r="E35" s="183">
        <v>1</v>
      </c>
      <c r="F35" s="184"/>
      <c r="G35" s="185">
        <f t="shared" si="0"/>
        <v>0</v>
      </c>
      <c r="H35" s="184"/>
      <c r="I35" s="185">
        <f t="shared" si="1"/>
        <v>0</v>
      </c>
      <c r="J35" s="184"/>
      <c r="K35" s="185">
        <f t="shared" si="2"/>
        <v>0</v>
      </c>
      <c r="L35" s="185">
        <v>21</v>
      </c>
      <c r="M35" s="185">
        <f t="shared" si="3"/>
        <v>0</v>
      </c>
      <c r="N35" s="183">
        <v>0</v>
      </c>
      <c r="O35" s="183">
        <f t="shared" si="4"/>
        <v>0</v>
      </c>
      <c r="P35" s="183">
        <v>0</v>
      </c>
      <c r="Q35" s="183">
        <f t="shared" si="5"/>
        <v>0</v>
      </c>
      <c r="R35" s="185"/>
      <c r="S35" s="185" t="s">
        <v>128</v>
      </c>
      <c r="T35" s="186" t="s">
        <v>129</v>
      </c>
      <c r="U35" s="162">
        <v>0</v>
      </c>
      <c r="V35" s="162">
        <f t="shared" si="6"/>
        <v>0</v>
      </c>
      <c r="W35" s="162"/>
      <c r="X35" s="162" t="s">
        <v>142</v>
      </c>
      <c r="Y35" s="162" t="s">
        <v>121</v>
      </c>
      <c r="Z35" s="152"/>
      <c r="AA35" s="152"/>
      <c r="AB35" s="152"/>
      <c r="AC35" s="152"/>
      <c r="AD35" s="152"/>
      <c r="AE35" s="152"/>
      <c r="AF35" s="152"/>
      <c r="AG35" s="152" t="s">
        <v>143</v>
      </c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</row>
    <row r="36" spans="1:60" outlineLevel="1" x14ac:dyDescent="0.2">
      <c r="A36" s="180">
        <v>15</v>
      </c>
      <c r="B36" s="181" t="s">
        <v>255</v>
      </c>
      <c r="C36" s="188" t="s">
        <v>256</v>
      </c>
      <c r="D36" s="182" t="s">
        <v>248</v>
      </c>
      <c r="E36" s="183">
        <v>1</v>
      </c>
      <c r="F36" s="184"/>
      <c r="G36" s="185">
        <f t="shared" si="0"/>
        <v>0</v>
      </c>
      <c r="H36" s="184"/>
      <c r="I36" s="185">
        <f t="shared" si="1"/>
        <v>0</v>
      </c>
      <c r="J36" s="184"/>
      <c r="K36" s="185">
        <f t="shared" si="2"/>
        <v>0</v>
      </c>
      <c r="L36" s="185">
        <v>21</v>
      </c>
      <c r="M36" s="185">
        <f t="shared" si="3"/>
        <v>0</v>
      </c>
      <c r="N36" s="183">
        <v>0</v>
      </c>
      <c r="O36" s="183">
        <f t="shared" si="4"/>
        <v>0</v>
      </c>
      <c r="P36" s="183">
        <v>0</v>
      </c>
      <c r="Q36" s="183">
        <f t="shared" si="5"/>
        <v>0</v>
      </c>
      <c r="R36" s="185"/>
      <c r="S36" s="185" t="s">
        <v>128</v>
      </c>
      <c r="T36" s="186" t="s">
        <v>129</v>
      </c>
      <c r="U36" s="162">
        <v>0.2</v>
      </c>
      <c r="V36" s="162">
        <f t="shared" si="6"/>
        <v>0.2</v>
      </c>
      <c r="W36" s="162"/>
      <c r="X36" s="162" t="s">
        <v>120</v>
      </c>
      <c r="Y36" s="162" t="s">
        <v>121</v>
      </c>
      <c r="Z36" s="152"/>
      <c r="AA36" s="152"/>
      <c r="AB36" s="152"/>
      <c r="AC36" s="152"/>
      <c r="AD36" s="152"/>
      <c r="AE36" s="152"/>
      <c r="AF36" s="152"/>
      <c r="AG36" s="152" t="s">
        <v>138</v>
      </c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</row>
    <row r="37" spans="1:60" outlineLevel="1" x14ac:dyDescent="0.2">
      <c r="A37" s="180">
        <v>16</v>
      </c>
      <c r="B37" s="181" t="s">
        <v>257</v>
      </c>
      <c r="C37" s="188" t="s">
        <v>258</v>
      </c>
      <c r="D37" s="182" t="s">
        <v>248</v>
      </c>
      <c r="E37" s="183">
        <v>2</v>
      </c>
      <c r="F37" s="184"/>
      <c r="G37" s="185">
        <f t="shared" si="0"/>
        <v>0</v>
      </c>
      <c r="H37" s="184"/>
      <c r="I37" s="185">
        <f t="shared" si="1"/>
        <v>0</v>
      </c>
      <c r="J37" s="184"/>
      <c r="K37" s="185">
        <f t="shared" si="2"/>
        <v>0</v>
      </c>
      <c r="L37" s="185">
        <v>21</v>
      </c>
      <c r="M37" s="185">
        <f t="shared" si="3"/>
        <v>0</v>
      </c>
      <c r="N37" s="183">
        <v>0</v>
      </c>
      <c r="O37" s="183">
        <f t="shared" si="4"/>
        <v>0</v>
      </c>
      <c r="P37" s="183">
        <v>0</v>
      </c>
      <c r="Q37" s="183">
        <f t="shared" si="5"/>
        <v>0</v>
      </c>
      <c r="R37" s="185"/>
      <c r="S37" s="185" t="s">
        <v>128</v>
      </c>
      <c r="T37" s="186" t="s">
        <v>129</v>
      </c>
      <c r="U37" s="162">
        <v>0.7</v>
      </c>
      <c r="V37" s="162">
        <f t="shared" si="6"/>
        <v>1.4</v>
      </c>
      <c r="W37" s="162"/>
      <c r="X37" s="162" t="s">
        <v>120</v>
      </c>
      <c r="Y37" s="162" t="s">
        <v>121</v>
      </c>
      <c r="Z37" s="152"/>
      <c r="AA37" s="152"/>
      <c r="AB37" s="152"/>
      <c r="AC37" s="152"/>
      <c r="AD37" s="152"/>
      <c r="AE37" s="152"/>
      <c r="AF37" s="152"/>
      <c r="AG37" s="152" t="s">
        <v>138</v>
      </c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</row>
    <row r="38" spans="1:60" ht="33.75" outlineLevel="1" x14ac:dyDescent="0.2">
      <c r="A38" s="180">
        <v>17</v>
      </c>
      <c r="B38" s="181" t="s">
        <v>259</v>
      </c>
      <c r="C38" s="188" t="s">
        <v>260</v>
      </c>
      <c r="D38" s="182" t="s">
        <v>125</v>
      </c>
      <c r="E38" s="183">
        <v>1</v>
      </c>
      <c r="F38" s="184"/>
      <c r="G38" s="185">
        <f t="shared" si="0"/>
        <v>0</v>
      </c>
      <c r="H38" s="184"/>
      <c r="I38" s="185">
        <f t="shared" si="1"/>
        <v>0</v>
      </c>
      <c r="J38" s="184"/>
      <c r="K38" s="185">
        <f t="shared" si="2"/>
        <v>0</v>
      </c>
      <c r="L38" s="185">
        <v>21</v>
      </c>
      <c r="M38" s="185">
        <f t="shared" si="3"/>
        <v>0</v>
      </c>
      <c r="N38" s="183">
        <v>5.9999999999999995E-4</v>
      </c>
      <c r="O38" s="183">
        <f t="shared" si="4"/>
        <v>0</v>
      </c>
      <c r="P38" s="183">
        <v>0</v>
      </c>
      <c r="Q38" s="183">
        <f t="shared" si="5"/>
        <v>0</v>
      </c>
      <c r="R38" s="185" t="s">
        <v>141</v>
      </c>
      <c r="S38" s="185" t="s">
        <v>119</v>
      </c>
      <c r="T38" s="186" t="s">
        <v>119</v>
      </c>
      <c r="U38" s="162">
        <v>0</v>
      </c>
      <c r="V38" s="162">
        <f t="shared" si="6"/>
        <v>0</v>
      </c>
      <c r="W38" s="162"/>
      <c r="X38" s="162" t="s">
        <v>142</v>
      </c>
      <c r="Y38" s="162" t="s">
        <v>121</v>
      </c>
      <c r="Z38" s="152"/>
      <c r="AA38" s="152"/>
      <c r="AB38" s="152"/>
      <c r="AC38" s="152"/>
      <c r="AD38" s="152"/>
      <c r="AE38" s="152"/>
      <c r="AF38" s="152"/>
      <c r="AG38" s="152" t="s">
        <v>143</v>
      </c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</row>
    <row r="39" spans="1:60" outlineLevel="1" x14ac:dyDescent="0.2">
      <c r="A39" s="180">
        <v>18</v>
      </c>
      <c r="B39" s="181" t="s">
        <v>261</v>
      </c>
      <c r="C39" s="188" t="s">
        <v>262</v>
      </c>
      <c r="D39" s="182" t="s">
        <v>248</v>
      </c>
      <c r="E39" s="183">
        <v>1</v>
      </c>
      <c r="F39" s="184"/>
      <c r="G39" s="185">
        <f t="shared" si="0"/>
        <v>0</v>
      </c>
      <c r="H39" s="184"/>
      <c r="I39" s="185">
        <f t="shared" si="1"/>
        <v>0</v>
      </c>
      <c r="J39" s="184"/>
      <c r="K39" s="185">
        <f t="shared" si="2"/>
        <v>0</v>
      </c>
      <c r="L39" s="185">
        <v>21</v>
      </c>
      <c r="M39" s="185">
        <f t="shared" si="3"/>
        <v>0</v>
      </c>
      <c r="N39" s="183">
        <v>0</v>
      </c>
      <c r="O39" s="183">
        <f t="shared" si="4"/>
        <v>0</v>
      </c>
      <c r="P39" s="183">
        <v>0</v>
      </c>
      <c r="Q39" s="183">
        <f t="shared" si="5"/>
        <v>0</v>
      </c>
      <c r="R39" s="185"/>
      <c r="S39" s="185" t="s">
        <v>128</v>
      </c>
      <c r="T39" s="186" t="s">
        <v>129</v>
      </c>
      <c r="U39" s="162">
        <v>0.7</v>
      </c>
      <c r="V39" s="162">
        <f t="shared" si="6"/>
        <v>0.7</v>
      </c>
      <c r="W39" s="162"/>
      <c r="X39" s="162" t="s">
        <v>120</v>
      </c>
      <c r="Y39" s="162" t="s">
        <v>121</v>
      </c>
      <c r="Z39" s="152"/>
      <c r="AA39" s="152"/>
      <c r="AB39" s="152"/>
      <c r="AC39" s="152"/>
      <c r="AD39" s="152"/>
      <c r="AE39" s="152"/>
      <c r="AF39" s="152"/>
      <c r="AG39" s="152" t="s">
        <v>138</v>
      </c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</row>
    <row r="40" spans="1:60" outlineLevel="1" x14ac:dyDescent="0.2">
      <c r="A40" s="173">
        <v>19</v>
      </c>
      <c r="B40" s="174" t="s">
        <v>263</v>
      </c>
      <c r="C40" s="189" t="s">
        <v>264</v>
      </c>
      <c r="D40" s="175" t="s">
        <v>214</v>
      </c>
      <c r="E40" s="176">
        <v>1</v>
      </c>
      <c r="F40" s="177"/>
      <c r="G40" s="178">
        <f t="shared" si="0"/>
        <v>0</v>
      </c>
      <c r="H40" s="177"/>
      <c r="I40" s="178">
        <f t="shared" si="1"/>
        <v>0</v>
      </c>
      <c r="J40" s="177"/>
      <c r="K40" s="178">
        <f t="shared" si="2"/>
        <v>0</v>
      </c>
      <c r="L40" s="178">
        <v>21</v>
      </c>
      <c r="M40" s="178">
        <f t="shared" si="3"/>
        <v>0</v>
      </c>
      <c r="N40" s="176">
        <v>0</v>
      </c>
      <c r="O40" s="176">
        <f t="shared" si="4"/>
        <v>0</v>
      </c>
      <c r="P40" s="176">
        <v>0</v>
      </c>
      <c r="Q40" s="176">
        <f t="shared" si="5"/>
        <v>0</v>
      </c>
      <c r="R40" s="178"/>
      <c r="S40" s="178" t="s">
        <v>128</v>
      </c>
      <c r="T40" s="179" t="s">
        <v>129</v>
      </c>
      <c r="U40" s="162">
        <v>0</v>
      </c>
      <c r="V40" s="162">
        <f t="shared" si="6"/>
        <v>0</v>
      </c>
      <c r="W40" s="162"/>
      <c r="X40" s="162" t="s">
        <v>142</v>
      </c>
      <c r="Y40" s="162" t="s">
        <v>121</v>
      </c>
      <c r="Z40" s="152"/>
      <c r="AA40" s="152"/>
      <c r="AB40" s="152"/>
      <c r="AC40" s="152"/>
      <c r="AD40" s="152"/>
      <c r="AE40" s="152"/>
      <c r="AF40" s="152"/>
      <c r="AG40" s="152" t="s">
        <v>143</v>
      </c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</row>
    <row r="41" spans="1:60" outlineLevel="2" x14ac:dyDescent="0.2">
      <c r="A41" s="159"/>
      <c r="B41" s="160"/>
      <c r="C41" s="257" t="s">
        <v>265</v>
      </c>
      <c r="D41" s="258"/>
      <c r="E41" s="258"/>
      <c r="F41" s="258"/>
      <c r="G41" s="258"/>
      <c r="H41" s="162"/>
      <c r="I41" s="162"/>
      <c r="J41" s="162"/>
      <c r="K41" s="162"/>
      <c r="L41" s="162"/>
      <c r="M41" s="162"/>
      <c r="N41" s="161"/>
      <c r="O41" s="161"/>
      <c r="P41" s="161"/>
      <c r="Q41" s="161"/>
      <c r="R41" s="162"/>
      <c r="S41" s="162"/>
      <c r="T41" s="162"/>
      <c r="U41" s="162"/>
      <c r="V41" s="162"/>
      <c r="W41" s="162"/>
      <c r="X41" s="162"/>
      <c r="Y41" s="162"/>
      <c r="Z41" s="152"/>
      <c r="AA41" s="152"/>
      <c r="AB41" s="152"/>
      <c r="AC41" s="152"/>
      <c r="AD41" s="152"/>
      <c r="AE41" s="152"/>
      <c r="AF41" s="152"/>
      <c r="AG41" s="152" t="s">
        <v>209</v>
      </c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94" t="str">
        <f>C41</f>
        <v>Spínače  pro otevřené nebo uzavřené nádrže,  SPDT kontakty  Max. elektrické zatížení 1 A 230Vstř.   Max. teplota kapaliny 100 °C,IP 67,</v>
      </c>
      <c r="BB41" s="152"/>
      <c r="BC41" s="152"/>
      <c r="BD41" s="152"/>
      <c r="BE41" s="152"/>
      <c r="BF41" s="152"/>
      <c r="BG41" s="152"/>
      <c r="BH41" s="152"/>
    </row>
    <row r="42" spans="1:60" outlineLevel="1" x14ac:dyDescent="0.2">
      <c r="A42" s="180">
        <v>20</v>
      </c>
      <c r="B42" s="181" t="s">
        <v>266</v>
      </c>
      <c r="C42" s="188" t="s">
        <v>267</v>
      </c>
      <c r="D42" s="182" t="s">
        <v>125</v>
      </c>
      <c r="E42" s="183">
        <v>1</v>
      </c>
      <c r="F42" s="184"/>
      <c r="G42" s="185">
        <f>ROUND(E42*F42,2)</f>
        <v>0</v>
      </c>
      <c r="H42" s="184"/>
      <c r="I42" s="185">
        <f>ROUND(E42*H42,2)</f>
        <v>0</v>
      </c>
      <c r="J42" s="184"/>
      <c r="K42" s="185">
        <f>ROUND(E42*J42,2)</f>
        <v>0</v>
      </c>
      <c r="L42" s="185">
        <v>21</v>
      </c>
      <c r="M42" s="185">
        <f>G42*(1+L42/100)</f>
        <v>0</v>
      </c>
      <c r="N42" s="183">
        <v>0</v>
      </c>
      <c r="O42" s="183">
        <f>ROUND(E42*N42,2)</f>
        <v>0</v>
      </c>
      <c r="P42" s="183">
        <v>0</v>
      </c>
      <c r="Q42" s="183">
        <f>ROUND(E42*P42,2)</f>
        <v>0</v>
      </c>
      <c r="R42" s="185"/>
      <c r="S42" s="185" t="s">
        <v>268</v>
      </c>
      <c r="T42" s="186" t="s">
        <v>129</v>
      </c>
      <c r="U42" s="162">
        <v>0.66300000000000003</v>
      </c>
      <c r="V42" s="162">
        <f>ROUND(E42*U42,2)</f>
        <v>0.66</v>
      </c>
      <c r="W42" s="162"/>
      <c r="X42" s="162" t="s">
        <v>120</v>
      </c>
      <c r="Y42" s="162" t="s">
        <v>121</v>
      </c>
      <c r="Z42" s="152"/>
      <c r="AA42" s="152"/>
      <c r="AB42" s="152"/>
      <c r="AC42" s="152"/>
      <c r="AD42" s="152"/>
      <c r="AE42" s="152"/>
      <c r="AF42" s="152"/>
      <c r="AG42" s="152" t="s">
        <v>138</v>
      </c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</row>
    <row r="43" spans="1:60" outlineLevel="1" x14ac:dyDescent="0.2">
      <c r="A43" s="180">
        <v>21</v>
      </c>
      <c r="B43" s="181" t="s">
        <v>269</v>
      </c>
      <c r="C43" s="188" t="s">
        <v>270</v>
      </c>
      <c r="D43" s="182" t="s">
        <v>248</v>
      </c>
      <c r="E43" s="183">
        <v>1</v>
      </c>
      <c r="F43" s="184"/>
      <c r="G43" s="185">
        <f>ROUND(E43*F43,2)</f>
        <v>0</v>
      </c>
      <c r="H43" s="184"/>
      <c r="I43" s="185">
        <f>ROUND(E43*H43,2)</f>
        <v>0</v>
      </c>
      <c r="J43" s="184"/>
      <c r="K43" s="185">
        <f>ROUND(E43*J43,2)</f>
        <v>0</v>
      </c>
      <c r="L43" s="185">
        <v>21</v>
      </c>
      <c r="M43" s="185">
        <f>G43*(1+L43/100)</f>
        <v>0</v>
      </c>
      <c r="N43" s="183">
        <v>0</v>
      </c>
      <c r="O43" s="183">
        <f>ROUND(E43*N43,2)</f>
        <v>0</v>
      </c>
      <c r="P43" s="183">
        <v>0</v>
      </c>
      <c r="Q43" s="183">
        <f>ROUND(E43*P43,2)</f>
        <v>0</v>
      </c>
      <c r="R43" s="185"/>
      <c r="S43" s="185" t="s">
        <v>128</v>
      </c>
      <c r="T43" s="186" t="s">
        <v>129</v>
      </c>
      <c r="U43" s="162">
        <v>0.8</v>
      </c>
      <c r="V43" s="162">
        <f>ROUND(E43*U43,2)</f>
        <v>0.8</v>
      </c>
      <c r="W43" s="162"/>
      <c r="X43" s="162" t="s">
        <v>120</v>
      </c>
      <c r="Y43" s="162" t="s">
        <v>121</v>
      </c>
      <c r="Z43" s="152"/>
      <c r="AA43" s="152"/>
      <c r="AB43" s="152"/>
      <c r="AC43" s="152"/>
      <c r="AD43" s="152"/>
      <c r="AE43" s="152"/>
      <c r="AF43" s="152"/>
      <c r="AG43" s="152" t="s">
        <v>138</v>
      </c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</row>
    <row r="44" spans="1:60" ht="33.75" outlineLevel="1" x14ac:dyDescent="0.2">
      <c r="A44" s="180">
        <v>22</v>
      </c>
      <c r="B44" s="181" t="s">
        <v>271</v>
      </c>
      <c r="C44" s="188" t="s">
        <v>272</v>
      </c>
      <c r="D44" s="182" t="s">
        <v>125</v>
      </c>
      <c r="E44" s="183">
        <v>1</v>
      </c>
      <c r="F44" s="184"/>
      <c r="G44" s="185">
        <f>ROUND(E44*F44,2)</f>
        <v>0</v>
      </c>
      <c r="H44" s="184"/>
      <c r="I44" s="185">
        <f>ROUND(E44*H44,2)</f>
        <v>0</v>
      </c>
      <c r="J44" s="184"/>
      <c r="K44" s="185">
        <f>ROUND(E44*J44,2)</f>
        <v>0</v>
      </c>
      <c r="L44" s="185">
        <v>21</v>
      </c>
      <c r="M44" s="185">
        <f>G44*(1+L44/100)</f>
        <v>0</v>
      </c>
      <c r="N44" s="183">
        <v>1.1199999999999999E-3</v>
      </c>
      <c r="O44" s="183">
        <f>ROUND(E44*N44,2)</f>
        <v>0</v>
      </c>
      <c r="P44" s="183">
        <v>0</v>
      </c>
      <c r="Q44" s="183">
        <f>ROUND(E44*P44,2)</f>
        <v>0</v>
      </c>
      <c r="R44" s="185" t="s">
        <v>141</v>
      </c>
      <c r="S44" s="185" t="s">
        <v>119</v>
      </c>
      <c r="T44" s="186" t="s">
        <v>119</v>
      </c>
      <c r="U44" s="162">
        <v>0</v>
      </c>
      <c r="V44" s="162">
        <f>ROUND(E44*U44,2)</f>
        <v>0</v>
      </c>
      <c r="W44" s="162"/>
      <c r="X44" s="162" t="s">
        <v>142</v>
      </c>
      <c r="Y44" s="162" t="s">
        <v>121</v>
      </c>
      <c r="Z44" s="152"/>
      <c r="AA44" s="152"/>
      <c r="AB44" s="152"/>
      <c r="AC44" s="152"/>
      <c r="AD44" s="152"/>
      <c r="AE44" s="152"/>
      <c r="AF44" s="152"/>
      <c r="AG44" s="152" t="s">
        <v>143</v>
      </c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</row>
    <row r="45" spans="1:60" outlineLevel="1" x14ac:dyDescent="0.2">
      <c r="A45" s="180">
        <v>23</v>
      </c>
      <c r="B45" s="181" t="s">
        <v>273</v>
      </c>
      <c r="C45" s="188" t="s">
        <v>274</v>
      </c>
      <c r="D45" s="182" t="s">
        <v>125</v>
      </c>
      <c r="E45" s="183">
        <v>1</v>
      </c>
      <c r="F45" s="184"/>
      <c r="G45" s="185">
        <f>ROUND(E45*F45,2)</f>
        <v>0</v>
      </c>
      <c r="H45" s="184"/>
      <c r="I45" s="185">
        <f>ROUND(E45*H45,2)</f>
        <v>0</v>
      </c>
      <c r="J45" s="184"/>
      <c r="K45" s="185">
        <f>ROUND(E45*J45,2)</f>
        <v>0</v>
      </c>
      <c r="L45" s="185">
        <v>21</v>
      </c>
      <c r="M45" s="185">
        <f>G45*(1+L45/100)</f>
        <v>0</v>
      </c>
      <c r="N45" s="183">
        <v>0</v>
      </c>
      <c r="O45" s="183">
        <f>ROUND(E45*N45,2)</f>
        <v>0</v>
      </c>
      <c r="P45" s="183">
        <v>0</v>
      </c>
      <c r="Q45" s="183">
        <f>ROUND(E45*P45,2)</f>
        <v>0</v>
      </c>
      <c r="R45" s="185"/>
      <c r="S45" s="185" t="s">
        <v>119</v>
      </c>
      <c r="T45" s="186" t="s">
        <v>129</v>
      </c>
      <c r="U45" s="162">
        <v>0</v>
      </c>
      <c r="V45" s="162">
        <f>ROUND(E45*U45,2)</f>
        <v>0</v>
      </c>
      <c r="W45" s="162"/>
      <c r="X45" s="162" t="s">
        <v>120</v>
      </c>
      <c r="Y45" s="162" t="s">
        <v>121</v>
      </c>
      <c r="Z45" s="152"/>
      <c r="AA45" s="152"/>
      <c r="AB45" s="152"/>
      <c r="AC45" s="152"/>
      <c r="AD45" s="152"/>
      <c r="AE45" s="152"/>
      <c r="AF45" s="152"/>
      <c r="AG45" s="152" t="s">
        <v>138</v>
      </c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</row>
    <row r="46" spans="1:60" outlineLevel="1" x14ac:dyDescent="0.2">
      <c r="A46" s="173">
        <v>24</v>
      </c>
      <c r="B46" s="174" t="s">
        <v>257</v>
      </c>
      <c r="C46" s="189" t="s">
        <v>258</v>
      </c>
      <c r="D46" s="175" t="s">
        <v>248</v>
      </c>
      <c r="E46" s="176">
        <v>1</v>
      </c>
      <c r="F46" s="177"/>
      <c r="G46" s="178">
        <f>ROUND(E46*F46,2)</f>
        <v>0</v>
      </c>
      <c r="H46" s="177"/>
      <c r="I46" s="178">
        <f>ROUND(E46*H46,2)</f>
        <v>0</v>
      </c>
      <c r="J46" s="177"/>
      <c r="K46" s="178">
        <f>ROUND(E46*J46,2)</f>
        <v>0</v>
      </c>
      <c r="L46" s="178">
        <v>21</v>
      </c>
      <c r="M46" s="178">
        <f>G46*(1+L46/100)</f>
        <v>0</v>
      </c>
      <c r="N46" s="176">
        <v>0</v>
      </c>
      <c r="O46" s="176">
        <f>ROUND(E46*N46,2)</f>
        <v>0</v>
      </c>
      <c r="P46" s="176">
        <v>0</v>
      </c>
      <c r="Q46" s="176">
        <f>ROUND(E46*P46,2)</f>
        <v>0</v>
      </c>
      <c r="R46" s="178"/>
      <c r="S46" s="178" t="s">
        <v>128</v>
      </c>
      <c r="T46" s="179" t="s">
        <v>129</v>
      </c>
      <c r="U46" s="162">
        <v>0.7</v>
      </c>
      <c r="V46" s="162">
        <f>ROUND(E46*U46,2)</f>
        <v>0.7</v>
      </c>
      <c r="W46" s="162"/>
      <c r="X46" s="162" t="s">
        <v>120</v>
      </c>
      <c r="Y46" s="162" t="s">
        <v>121</v>
      </c>
      <c r="Z46" s="152"/>
      <c r="AA46" s="152"/>
      <c r="AB46" s="152"/>
      <c r="AC46" s="152"/>
      <c r="AD46" s="152"/>
      <c r="AE46" s="152"/>
      <c r="AF46" s="152"/>
      <c r="AG46" s="152" t="s">
        <v>138</v>
      </c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</row>
    <row r="47" spans="1:60" x14ac:dyDescent="0.2">
      <c r="A47" s="3"/>
      <c r="B47" s="4"/>
      <c r="C47" s="191"/>
      <c r="D47" s="6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E47">
        <v>15</v>
      </c>
      <c r="AF47">
        <v>21</v>
      </c>
      <c r="AG47" t="s">
        <v>100</v>
      </c>
    </row>
    <row r="48" spans="1:60" x14ac:dyDescent="0.2">
      <c r="A48" s="155"/>
      <c r="B48" s="156" t="s">
        <v>29</v>
      </c>
      <c r="C48" s="192"/>
      <c r="D48" s="157"/>
      <c r="E48" s="158"/>
      <c r="F48" s="158"/>
      <c r="G48" s="172">
        <f>G8+G18+G31</f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E48">
        <f>SUMIF(L7:L46,AE47,G7:G46)</f>
        <v>0</v>
      </c>
      <c r="AF48">
        <f>SUMIF(L7:L46,AF47,G7:G46)</f>
        <v>0</v>
      </c>
      <c r="AG48" t="s">
        <v>210</v>
      </c>
    </row>
    <row r="49" spans="3:33" x14ac:dyDescent="0.2">
      <c r="C49" s="193"/>
      <c r="D49" s="10"/>
      <c r="AG49" t="s">
        <v>211</v>
      </c>
    </row>
    <row r="50" spans="3:33" x14ac:dyDescent="0.2">
      <c r="D50" s="10"/>
    </row>
    <row r="51" spans="3:33" x14ac:dyDescent="0.2">
      <c r="D51" s="10"/>
    </row>
    <row r="52" spans="3:33" x14ac:dyDescent="0.2">
      <c r="D52" s="10"/>
    </row>
    <row r="53" spans="3:33" x14ac:dyDescent="0.2">
      <c r="D53" s="10"/>
    </row>
    <row r="54" spans="3:33" x14ac:dyDescent="0.2">
      <c r="D54" s="10"/>
    </row>
    <row r="55" spans="3:33" x14ac:dyDescent="0.2">
      <c r="D55" s="10"/>
    </row>
    <row r="56" spans="3:33" x14ac:dyDescent="0.2">
      <c r="D56" s="10"/>
    </row>
    <row r="57" spans="3:33" x14ac:dyDescent="0.2">
      <c r="D57" s="10"/>
    </row>
    <row r="58" spans="3:33" x14ac:dyDescent="0.2">
      <c r="D58" s="10"/>
    </row>
    <row r="59" spans="3:33" x14ac:dyDescent="0.2">
      <c r="D59" s="10"/>
    </row>
    <row r="60" spans="3:33" x14ac:dyDescent="0.2">
      <c r="D60" s="10"/>
    </row>
    <row r="61" spans="3:33" x14ac:dyDescent="0.2">
      <c r="D61" s="10"/>
    </row>
    <row r="62" spans="3:33" x14ac:dyDescent="0.2">
      <c r="D62" s="10"/>
    </row>
    <row r="63" spans="3:33" x14ac:dyDescent="0.2">
      <c r="D63" s="10"/>
    </row>
    <row r="64" spans="3:33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26dcj/3E/AirOVrLFDMnnfCY3Jk2Mg0B0a/IeIHD9mFHEc3sMnGKmaXscsbwC6XT9R84po9U3xFy2e710Xibgw==" saltValue="RTrXKQBKEMbIabAoQwZfTw==" spinCount="100000" sheet="1" formatRows="0"/>
  <mergeCells count="11">
    <mergeCell ref="C21:G21"/>
    <mergeCell ref="A1:G1"/>
    <mergeCell ref="C2:G2"/>
    <mergeCell ref="C3:G3"/>
    <mergeCell ref="C4:G4"/>
    <mergeCell ref="C10:G10"/>
    <mergeCell ref="C23:G23"/>
    <mergeCell ref="C26:G26"/>
    <mergeCell ref="C29:G29"/>
    <mergeCell ref="C33:G33"/>
    <mergeCell ref="C41:G41"/>
  </mergeCells>
  <pageMargins left="0.59055118110236204" right="0.196850393700787" top="0.78740157499999996" bottom="0.78740157499999996" header="0.3" footer="0.3"/>
  <pageSetup paperSize="9" scale="72" fitToHeight="0" orientation="portrait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757E0-76C1-4ABE-A0A6-DACF4A63781B}">
  <sheetPr>
    <outlinePr summaryBelow="0"/>
    <pageSetUpPr fitToPage="1"/>
  </sheetPr>
  <dimension ref="A1:BH5000"/>
  <sheetViews>
    <sheetView workbookViewId="0">
      <pane ySplit="7" topLeftCell="A8" activePane="bottomLeft" state="frozen"/>
      <selection activeCell="A2" sqref="A2:G2"/>
      <selection pane="bottomLeft" activeCell="A2" sqref="A2:G2"/>
    </sheetView>
  </sheetViews>
  <sheetFormatPr defaultRowHeight="12.75" outlineLevelRow="2" x14ac:dyDescent="0.2"/>
  <cols>
    <col min="1" max="1" width="3.42578125" customWidth="1"/>
    <col min="2" max="2" width="12.5703125" style="126" customWidth="1"/>
    <col min="3" max="3" width="63.28515625" style="12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0" t="s">
        <v>87</v>
      </c>
      <c r="B1" s="250"/>
      <c r="C1" s="250"/>
      <c r="D1" s="250"/>
      <c r="E1" s="250"/>
      <c r="F1" s="250"/>
      <c r="G1" s="250"/>
      <c r="AG1" t="s">
        <v>88</v>
      </c>
    </row>
    <row r="2" spans="1:60" ht="24.95" customHeight="1" x14ac:dyDescent="0.2">
      <c r="A2" s="50" t="s">
        <v>7</v>
      </c>
      <c r="B2" s="49" t="s">
        <v>43</v>
      </c>
      <c r="C2" s="251" t="s">
        <v>44</v>
      </c>
      <c r="D2" s="252"/>
      <c r="E2" s="252"/>
      <c r="F2" s="252"/>
      <c r="G2" s="253"/>
      <c r="AG2" t="s">
        <v>89</v>
      </c>
    </row>
    <row r="3" spans="1:60" ht="24.95" customHeight="1" x14ac:dyDescent="0.2">
      <c r="A3" s="50" t="s">
        <v>8</v>
      </c>
      <c r="B3" s="49" t="s">
        <v>53</v>
      </c>
      <c r="C3" s="251" t="s">
        <v>54</v>
      </c>
      <c r="D3" s="252"/>
      <c r="E3" s="252"/>
      <c r="F3" s="252"/>
      <c r="G3" s="253"/>
      <c r="AC3" s="126" t="s">
        <v>89</v>
      </c>
      <c r="AG3" t="s">
        <v>90</v>
      </c>
    </row>
    <row r="4" spans="1:60" ht="24.95" customHeight="1" x14ac:dyDescent="0.2">
      <c r="A4" s="145" t="s">
        <v>9</v>
      </c>
      <c r="B4" s="146" t="s">
        <v>59</v>
      </c>
      <c r="C4" s="254" t="s">
        <v>60</v>
      </c>
      <c r="D4" s="255"/>
      <c r="E4" s="255"/>
      <c r="F4" s="255"/>
      <c r="G4" s="256"/>
      <c r="AG4" t="s">
        <v>91</v>
      </c>
    </row>
    <row r="5" spans="1:60" x14ac:dyDescent="0.2">
      <c r="D5" s="10"/>
    </row>
    <row r="6" spans="1:60" ht="38.25" x14ac:dyDescent="0.2">
      <c r="A6" s="148" t="s">
        <v>92</v>
      </c>
      <c r="B6" s="150" t="s">
        <v>93</v>
      </c>
      <c r="C6" s="150" t="s">
        <v>94</v>
      </c>
      <c r="D6" s="149" t="s">
        <v>95</v>
      </c>
      <c r="E6" s="148" t="s">
        <v>96</v>
      </c>
      <c r="F6" s="147" t="s">
        <v>97</v>
      </c>
      <c r="G6" s="148" t="s">
        <v>29</v>
      </c>
      <c r="H6" s="151" t="s">
        <v>30</v>
      </c>
      <c r="I6" s="151" t="s">
        <v>98</v>
      </c>
      <c r="J6" s="151" t="s">
        <v>31</v>
      </c>
      <c r="K6" s="151" t="s">
        <v>99</v>
      </c>
      <c r="L6" s="151" t="s">
        <v>100</v>
      </c>
      <c r="M6" s="151" t="s">
        <v>101</v>
      </c>
      <c r="N6" s="151" t="s">
        <v>102</v>
      </c>
      <c r="O6" s="151" t="s">
        <v>103</v>
      </c>
      <c r="P6" s="151" t="s">
        <v>104</v>
      </c>
      <c r="Q6" s="151" t="s">
        <v>105</v>
      </c>
      <c r="R6" s="151" t="s">
        <v>106</v>
      </c>
      <c r="S6" s="151" t="s">
        <v>107</v>
      </c>
      <c r="T6" s="151" t="s">
        <v>108</v>
      </c>
      <c r="U6" s="151" t="s">
        <v>109</v>
      </c>
      <c r="V6" s="151" t="s">
        <v>110</v>
      </c>
      <c r="W6" s="151" t="s">
        <v>111</v>
      </c>
      <c r="X6" s="151" t="s">
        <v>112</v>
      </c>
      <c r="Y6" s="151" t="s">
        <v>113</v>
      </c>
    </row>
    <row r="7" spans="1:60" hidden="1" x14ac:dyDescent="0.2">
      <c r="A7" s="3"/>
      <c r="B7" s="4"/>
      <c r="C7" s="4"/>
      <c r="D7" s="6"/>
      <c r="E7" s="153"/>
      <c r="F7" s="154"/>
      <c r="G7" s="154"/>
      <c r="H7" s="154"/>
      <c r="I7" s="154"/>
      <c r="J7" s="154"/>
      <c r="K7" s="154"/>
      <c r="L7" s="154"/>
      <c r="M7" s="154"/>
      <c r="N7" s="153"/>
      <c r="O7" s="153"/>
      <c r="P7" s="153"/>
      <c r="Q7" s="153"/>
      <c r="R7" s="154"/>
      <c r="S7" s="154"/>
      <c r="T7" s="154"/>
      <c r="U7" s="154"/>
      <c r="V7" s="154"/>
      <c r="W7" s="154"/>
      <c r="X7" s="154"/>
      <c r="Y7" s="154"/>
    </row>
    <row r="8" spans="1:60" x14ac:dyDescent="0.2">
      <c r="A8" s="166" t="s">
        <v>114</v>
      </c>
      <c r="B8" s="167" t="s">
        <v>73</v>
      </c>
      <c r="C8" s="187" t="s">
        <v>76</v>
      </c>
      <c r="D8" s="168"/>
      <c r="E8" s="169"/>
      <c r="F8" s="170"/>
      <c r="G8" s="170">
        <f>SUMIF(AG9:AG13,"&lt;&gt;NOR",G9:G13)</f>
        <v>0</v>
      </c>
      <c r="H8" s="170"/>
      <c r="I8" s="170">
        <f>SUM(I9:I13)</f>
        <v>0</v>
      </c>
      <c r="J8" s="170"/>
      <c r="K8" s="170">
        <f>SUM(K9:K13)</f>
        <v>0</v>
      </c>
      <c r="L8" s="170"/>
      <c r="M8" s="170">
        <f>SUM(M9:M13)</f>
        <v>0</v>
      </c>
      <c r="N8" s="169"/>
      <c r="O8" s="169">
        <f>SUM(O9:O13)</f>
        <v>0</v>
      </c>
      <c r="P8" s="169"/>
      <c r="Q8" s="169">
        <f>SUM(Q9:Q13)</f>
        <v>0</v>
      </c>
      <c r="R8" s="170"/>
      <c r="S8" s="170"/>
      <c r="T8" s="171"/>
      <c r="U8" s="165"/>
      <c r="V8" s="165">
        <f>SUM(V9:V13)</f>
        <v>0</v>
      </c>
      <c r="W8" s="165"/>
      <c r="X8" s="165"/>
      <c r="Y8" s="165"/>
      <c r="AG8" t="s">
        <v>115</v>
      </c>
    </row>
    <row r="9" spans="1:60" outlineLevel="1" x14ac:dyDescent="0.2">
      <c r="A9" s="173">
        <v>1</v>
      </c>
      <c r="B9" s="174" t="s">
        <v>275</v>
      </c>
      <c r="C9" s="189" t="s">
        <v>276</v>
      </c>
      <c r="D9" s="175" t="s">
        <v>233</v>
      </c>
      <c r="E9" s="176">
        <v>11</v>
      </c>
      <c r="F9" s="177"/>
      <c r="G9" s="178">
        <f>ROUND(E9*F9,2)</f>
        <v>0</v>
      </c>
      <c r="H9" s="177"/>
      <c r="I9" s="178">
        <f>ROUND(E9*H9,2)</f>
        <v>0</v>
      </c>
      <c r="J9" s="177"/>
      <c r="K9" s="178">
        <f>ROUND(E9*J9,2)</f>
        <v>0</v>
      </c>
      <c r="L9" s="178">
        <v>21</v>
      </c>
      <c r="M9" s="178">
        <f>G9*(1+L9/100)</f>
        <v>0</v>
      </c>
      <c r="N9" s="176">
        <v>0</v>
      </c>
      <c r="O9" s="176">
        <f>ROUND(E9*N9,2)</f>
        <v>0</v>
      </c>
      <c r="P9" s="176">
        <v>0</v>
      </c>
      <c r="Q9" s="176">
        <f>ROUND(E9*P9,2)</f>
        <v>0</v>
      </c>
      <c r="R9" s="178"/>
      <c r="S9" s="178" t="s">
        <v>128</v>
      </c>
      <c r="T9" s="179" t="s">
        <v>129</v>
      </c>
      <c r="U9" s="162">
        <v>0</v>
      </c>
      <c r="V9" s="162">
        <f>ROUND(E9*U9,2)</f>
        <v>0</v>
      </c>
      <c r="W9" s="162"/>
      <c r="X9" s="162" t="s">
        <v>142</v>
      </c>
      <c r="Y9" s="162" t="s">
        <v>121</v>
      </c>
      <c r="Z9" s="152"/>
      <c r="AA9" s="152"/>
      <c r="AB9" s="152"/>
      <c r="AC9" s="152"/>
      <c r="AD9" s="152"/>
      <c r="AE9" s="152"/>
      <c r="AF9" s="152"/>
      <c r="AG9" s="152" t="s">
        <v>143</v>
      </c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</row>
    <row r="10" spans="1:60" ht="22.5" outlineLevel="2" x14ac:dyDescent="0.2">
      <c r="A10" s="159"/>
      <c r="B10" s="160"/>
      <c r="C10" s="257" t="s">
        <v>277</v>
      </c>
      <c r="D10" s="258"/>
      <c r="E10" s="258"/>
      <c r="F10" s="258"/>
      <c r="G10" s="258"/>
      <c r="H10" s="162"/>
      <c r="I10" s="162"/>
      <c r="J10" s="162"/>
      <c r="K10" s="162"/>
      <c r="L10" s="162"/>
      <c r="M10" s="162"/>
      <c r="N10" s="161"/>
      <c r="O10" s="161"/>
      <c r="P10" s="161"/>
      <c r="Q10" s="161"/>
      <c r="R10" s="162"/>
      <c r="S10" s="162"/>
      <c r="T10" s="162"/>
      <c r="U10" s="162"/>
      <c r="V10" s="162"/>
      <c r="W10" s="162"/>
      <c r="X10" s="162"/>
      <c r="Y10" s="162"/>
      <c r="Z10" s="152"/>
      <c r="AA10" s="152"/>
      <c r="AB10" s="152"/>
      <c r="AC10" s="152"/>
      <c r="AD10" s="152"/>
      <c r="AE10" s="152"/>
      <c r="AF10" s="152"/>
      <c r="AG10" s="152" t="s">
        <v>209</v>
      </c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94" t="str">
        <f>C10</f>
        <v>Uživatelská  grafická vizualizace na pracovní stanici (PC)  - kompletní pro danou technologii. Technologické schémata definovaného zařízení, dynamizace technologických schémat, nastavení paramerů, vyzkousení funkce pracovní stanice.</v>
      </c>
      <c r="BB10" s="152"/>
      <c r="BC10" s="152"/>
      <c r="BD10" s="152"/>
      <c r="BE10" s="152"/>
      <c r="BF10" s="152"/>
      <c r="BG10" s="152"/>
      <c r="BH10" s="152"/>
    </row>
    <row r="11" spans="1:60" outlineLevel="1" x14ac:dyDescent="0.2">
      <c r="A11" s="173">
        <v>2</v>
      </c>
      <c r="B11" s="174" t="s">
        <v>278</v>
      </c>
      <c r="C11" s="189" t="s">
        <v>279</v>
      </c>
      <c r="D11" s="175" t="s">
        <v>214</v>
      </c>
      <c r="E11" s="176">
        <v>1</v>
      </c>
      <c r="F11" s="177"/>
      <c r="G11" s="178">
        <f>ROUND(E11*F11,2)</f>
        <v>0</v>
      </c>
      <c r="H11" s="177"/>
      <c r="I11" s="178">
        <f>ROUND(E11*H11,2)</f>
        <v>0</v>
      </c>
      <c r="J11" s="177"/>
      <c r="K11" s="178">
        <f>ROUND(E11*J11,2)</f>
        <v>0</v>
      </c>
      <c r="L11" s="178">
        <v>21</v>
      </c>
      <c r="M11" s="178">
        <f>G11*(1+L11/100)</f>
        <v>0</v>
      </c>
      <c r="N11" s="176">
        <v>0</v>
      </c>
      <c r="O11" s="176">
        <f>ROUND(E11*N11,2)</f>
        <v>0</v>
      </c>
      <c r="P11" s="176">
        <v>0</v>
      </c>
      <c r="Q11" s="176">
        <f>ROUND(E11*P11,2)</f>
        <v>0</v>
      </c>
      <c r="R11" s="178"/>
      <c r="S11" s="178" t="s">
        <v>128</v>
      </c>
      <c r="T11" s="179" t="s">
        <v>129</v>
      </c>
      <c r="U11" s="162">
        <v>0</v>
      </c>
      <c r="V11" s="162">
        <f>ROUND(E11*U11,2)</f>
        <v>0</v>
      </c>
      <c r="W11" s="162"/>
      <c r="X11" s="162" t="s">
        <v>142</v>
      </c>
      <c r="Y11" s="162" t="s">
        <v>121</v>
      </c>
      <c r="Z11" s="152"/>
      <c r="AA11" s="152"/>
      <c r="AB11" s="152"/>
      <c r="AC11" s="152"/>
      <c r="AD11" s="152"/>
      <c r="AE11" s="152"/>
      <c r="AF11" s="152"/>
      <c r="AG11" s="152" t="s">
        <v>143</v>
      </c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</row>
    <row r="12" spans="1:60" outlineLevel="2" x14ac:dyDescent="0.2">
      <c r="A12" s="159"/>
      <c r="B12" s="160"/>
      <c r="C12" s="257" t="s">
        <v>280</v>
      </c>
      <c r="D12" s="258"/>
      <c r="E12" s="258"/>
      <c r="F12" s="258"/>
      <c r="G12" s="258"/>
      <c r="H12" s="162"/>
      <c r="I12" s="162"/>
      <c r="J12" s="162"/>
      <c r="K12" s="162"/>
      <c r="L12" s="162"/>
      <c r="M12" s="162"/>
      <c r="N12" s="161"/>
      <c r="O12" s="161"/>
      <c r="P12" s="161"/>
      <c r="Q12" s="161"/>
      <c r="R12" s="162"/>
      <c r="S12" s="162"/>
      <c r="T12" s="162"/>
      <c r="U12" s="162"/>
      <c r="V12" s="162"/>
      <c r="W12" s="162"/>
      <c r="X12" s="162"/>
      <c r="Y12" s="162"/>
      <c r="Z12" s="152"/>
      <c r="AA12" s="152"/>
      <c r="AB12" s="152"/>
      <c r="AC12" s="152"/>
      <c r="AD12" s="152"/>
      <c r="AE12" s="152"/>
      <c r="AF12" s="152"/>
      <c r="AG12" s="152" t="s">
        <v>209</v>
      </c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</row>
    <row r="13" spans="1:60" outlineLevel="1" x14ac:dyDescent="0.2">
      <c r="A13" s="180">
        <v>3</v>
      </c>
      <c r="B13" s="181" t="s">
        <v>281</v>
      </c>
      <c r="C13" s="188" t="s">
        <v>282</v>
      </c>
      <c r="D13" s="182" t="s">
        <v>214</v>
      </c>
      <c r="E13" s="183">
        <v>1</v>
      </c>
      <c r="F13" s="184"/>
      <c r="G13" s="185">
        <f>ROUND(E13*F13,2)</f>
        <v>0</v>
      </c>
      <c r="H13" s="184"/>
      <c r="I13" s="185">
        <f>ROUND(E13*H13,2)</f>
        <v>0</v>
      </c>
      <c r="J13" s="184"/>
      <c r="K13" s="185">
        <f>ROUND(E13*J13,2)</f>
        <v>0</v>
      </c>
      <c r="L13" s="185">
        <v>21</v>
      </c>
      <c r="M13" s="185">
        <f>G13*(1+L13/100)</f>
        <v>0</v>
      </c>
      <c r="N13" s="183">
        <v>0</v>
      </c>
      <c r="O13" s="183">
        <f>ROUND(E13*N13,2)</f>
        <v>0</v>
      </c>
      <c r="P13" s="183">
        <v>0</v>
      </c>
      <c r="Q13" s="183">
        <f>ROUND(E13*P13,2)</f>
        <v>0</v>
      </c>
      <c r="R13" s="185"/>
      <c r="S13" s="185" t="s">
        <v>128</v>
      </c>
      <c r="T13" s="186" t="s">
        <v>129</v>
      </c>
      <c r="U13" s="162">
        <v>0</v>
      </c>
      <c r="V13" s="162">
        <f>ROUND(E13*U13,2)</f>
        <v>0</v>
      </c>
      <c r="W13" s="162"/>
      <c r="X13" s="162" t="s">
        <v>142</v>
      </c>
      <c r="Y13" s="162" t="s">
        <v>121</v>
      </c>
      <c r="Z13" s="152"/>
      <c r="AA13" s="152"/>
      <c r="AB13" s="152"/>
      <c r="AC13" s="152"/>
      <c r="AD13" s="152"/>
      <c r="AE13" s="152"/>
      <c r="AF13" s="152"/>
      <c r="AG13" s="152" t="s">
        <v>143</v>
      </c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</row>
    <row r="14" spans="1:60" x14ac:dyDescent="0.2">
      <c r="A14" s="166" t="s">
        <v>114</v>
      </c>
      <c r="B14" s="167" t="s">
        <v>83</v>
      </c>
      <c r="C14" s="187" t="s">
        <v>84</v>
      </c>
      <c r="D14" s="168"/>
      <c r="E14" s="169"/>
      <c r="F14" s="170"/>
      <c r="G14" s="170">
        <f>SUMIF(AG15:AG16,"&lt;&gt;NOR",G15:G16)</f>
        <v>0</v>
      </c>
      <c r="H14" s="170"/>
      <c r="I14" s="170">
        <f>SUM(I15:I16)</f>
        <v>0</v>
      </c>
      <c r="J14" s="170"/>
      <c r="K14" s="170">
        <f>SUM(K15:K16)</f>
        <v>0</v>
      </c>
      <c r="L14" s="170"/>
      <c r="M14" s="170">
        <f>SUM(M15:M16)</f>
        <v>0</v>
      </c>
      <c r="N14" s="169"/>
      <c r="O14" s="169">
        <f>SUM(O15:O16)</f>
        <v>0</v>
      </c>
      <c r="P14" s="169"/>
      <c r="Q14" s="169">
        <f>SUM(Q15:Q16)</f>
        <v>0</v>
      </c>
      <c r="R14" s="170"/>
      <c r="S14" s="170"/>
      <c r="T14" s="171"/>
      <c r="U14" s="165"/>
      <c r="V14" s="165">
        <f>SUM(V15:V16)</f>
        <v>0</v>
      </c>
      <c r="W14" s="165"/>
      <c r="X14" s="165"/>
      <c r="Y14" s="165"/>
      <c r="AG14" t="s">
        <v>115</v>
      </c>
    </row>
    <row r="15" spans="1:60" ht="22.5" outlineLevel="1" x14ac:dyDescent="0.2">
      <c r="A15" s="173">
        <v>4</v>
      </c>
      <c r="B15" s="174" t="s">
        <v>283</v>
      </c>
      <c r="C15" s="189" t="s">
        <v>284</v>
      </c>
      <c r="D15" s="175" t="s">
        <v>285</v>
      </c>
      <c r="E15" s="176">
        <v>1</v>
      </c>
      <c r="F15" s="177"/>
      <c r="G15" s="178">
        <f>ROUND(E15*F15,2)</f>
        <v>0</v>
      </c>
      <c r="H15" s="177"/>
      <c r="I15" s="178">
        <f>ROUND(E15*H15,2)</f>
        <v>0</v>
      </c>
      <c r="J15" s="177"/>
      <c r="K15" s="178">
        <f>ROUND(E15*J15,2)</f>
        <v>0</v>
      </c>
      <c r="L15" s="178">
        <v>21</v>
      </c>
      <c r="M15" s="178">
        <f>G15*(1+L15/100)</f>
        <v>0</v>
      </c>
      <c r="N15" s="176">
        <v>0</v>
      </c>
      <c r="O15" s="176">
        <f>ROUND(E15*N15,2)</f>
        <v>0</v>
      </c>
      <c r="P15" s="176">
        <v>0</v>
      </c>
      <c r="Q15" s="176">
        <f>ROUND(E15*P15,2)</f>
        <v>0</v>
      </c>
      <c r="R15" s="178"/>
      <c r="S15" s="178" t="s">
        <v>128</v>
      </c>
      <c r="T15" s="179" t="s">
        <v>129</v>
      </c>
      <c r="U15" s="162">
        <v>0</v>
      </c>
      <c r="V15" s="162">
        <f>ROUND(E15*U15,2)</f>
        <v>0</v>
      </c>
      <c r="W15" s="162"/>
      <c r="X15" s="162" t="s">
        <v>142</v>
      </c>
      <c r="Y15" s="162" t="s">
        <v>121</v>
      </c>
      <c r="Z15" s="152"/>
      <c r="AA15" s="152"/>
      <c r="AB15" s="152"/>
      <c r="AC15" s="152"/>
      <c r="AD15" s="152"/>
      <c r="AE15" s="152"/>
      <c r="AF15" s="152"/>
      <c r="AG15" s="152" t="s">
        <v>143</v>
      </c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</row>
    <row r="16" spans="1:60" ht="22.5" outlineLevel="2" x14ac:dyDescent="0.2">
      <c r="A16" s="159"/>
      <c r="B16" s="160"/>
      <c r="C16" s="257" t="s">
        <v>286</v>
      </c>
      <c r="D16" s="258"/>
      <c r="E16" s="258"/>
      <c r="F16" s="258"/>
      <c r="G16" s="258"/>
      <c r="H16" s="162"/>
      <c r="I16" s="162"/>
      <c r="J16" s="162"/>
      <c r="K16" s="162"/>
      <c r="L16" s="162"/>
      <c r="M16" s="162"/>
      <c r="N16" s="161"/>
      <c r="O16" s="161"/>
      <c r="P16" s="161"/>
      <c r="Q16" s="161"/>
      <c r="R16" s="162"/>
      <c r="S16" s="162"/>
      <c r="T16" s="162"/>
      <c r="U16" s="162"/>
      <c r="V16" s="162"/>
      <c r="W16" s="162"/>
      <c r="X16" s="162"/>
      <c r="Y16" s="162"/>
      <c r="Z16" s="152"/>
      <c r="AA16" s="152"/>
      <c r="AB16" s="152"/>
      <c r="AC16" s="152"/>
      <c r="AD16" s="152"/>
      <c r="AE16" s="152"/>
      <c r="AF16" s="152"/>
      <c r="AG16" s="152" t="s">
        <v>209</v>
      </c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94" t="str">
        <f>C16</f>
        <v>Kompletní instalace a parametrizace komunikačníh  zařízení  /definovaného zařízení/, montáž, nastavení paramerů, vyzkousení funkce  přenosu dat a spojení nadřazeným systémem (centála,  server atp.)</v>
      </c>
      <c r="BB16" s="152"/>
      <c r="BC16" s="152"/>
      <c r="BD16" s="152"/>
      <c r="BE16" s="152"/>
      <c r="BF16" s="152"/>
      <c r="BG16" s="152"/>
      <c r="BH16" s="152"/>
    </row>
    <row r="17" spans="1:33" x14ac:dyDescent="0.2">
      <c r="A17" s="3"/>
      <c r="B17" s="4"/>
      <c r="C17" s="191"/>
      <c r="D17" s="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AE17">
        <v>15</v>
      </c>
      <c r="AF17">
        <v>21</v>
      </c>
      <c r="AG17" t="s">
        <v>100</v>
      </c>
    </row>
    <row r="18" spans="1:33" x14ac:dyDescent="0.2">
      <c r="A18" s="155"/>
      <c r="B18" s="156" t="s">
        <v>29</v>
      </c>
      <c r="C18" s="192"/>
      <c r="D18" s="157"/>
      <c r="E18" s="158"/>
      <c r="F18" s="158"/>
      <c r="G18" s="172">
        <f>G8+G14</f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AE18">
        <f>SUMIF(L7:L16,AE17,G7:G16)</f>
        <v>0</v>
      </c>
      <c r="AF18">
        <f>SUMIF(L7:L16,AF17,G7:G16)</f>
        <v>0</v>
      </c>
      <c r="AG18" t="s">
        <v>210</v>
      </c>
    </row>
    <row r="19" spans="1:33" x14ac:dyDescent="0.2">
      <c r="C19" s="193"/>
      <c r="D19" s="10"/>
      <c r="AG19" t="s">
        <v>211</v>
      </c>
    </row>
    <row r="20" spans="1:33" x14ac:dyDescent="0.2">
      <c r="D20" s="10"/>
    </row>
    <row r="21" spans="1:33" x14ac:dyDescent="0.2">
      <c r="D21" s="10"/>
    </row>
    <row r="22" spans="1:33" x14ac:dyDescent="0.2">
      <c r="D22" s="10"/>
    </row>
    <row r="23" spans="1:33" x14ac:dyDescent="0.2">
      <c r="D23" s="10"/>
    </row>
    <row r="24" spans="1:33" x14ac:dyDescent="0.2">
      <c r="D24" s="10"/>
    </row>
    <row r="25" spans="1:33" x14ac:dyDescent="0.2">
      <c r="D25" s="10"/>
    </row>
    <row r="26" spans="1:33" x14ac:dyDescent="0.2">
      <c r="D26" s="10"/>
    </row>
    <row r="27" spans="1:33" x14ac:dyDescent="0.2">
      <c r="D27" s="10"/>
    </row>
    <row r="28" spans="1:33" x14ac:dyDescent="0.2">
      <c r="D28" s="10"/>
    </row>
    <row r="29" spans="1:33" x14ac:dyDescent="0.2">
      <c r="D29" s="10"/>
    </row>
    <row r="30" spans="1:33" x14ac:dyDescent="0.2">
      <c r="D30" s="10"/>
    </row>
    <row r="31" spans="1:33" x14ac:dyDescent="0.2">
      <c r="D31" s="10"/>
    </row>
    <row r="32" spans="1:33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NibHdmOuKFbOy9HO/9ZTs7DNyNN6YuPrhrwzwYHnzXBWNh2PbLH4YRJ8HC1h24mk9DPpWY1oSnPfaOCqCbQBfw==" saltValue="4lVi8S26yNN1FtNiG6+mcA==" spinCount="100000" sheet="1" formatRows="0"/>
  <mergeCells count="7">
    <mergeCell ref="C16:G16"/>
    <mergeCell ref="A1:G1"/>
    <mergeCell ref="C2:G2"/>
    <mergeCell ref="C3:G3"/>
    <mergeCell ref="C4:G4"/>
    <mergeCell ref="C10:G10"/>
    <mergeCell ref="C12:G12"/>
  </mergeCells>
  <pageMargins left="0.59055118110236204" right="0.196850393700787" top="0.78740157499999996" bottom="0.78740157499999996" header="0.3" footer="0.3"/>
  <pageSetup paperSize="9" scale="72" fitToHeight="0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PS 01.2 PS 01.2.1 Pol</vt:lpstr>
      <vt:lpstr>PS 01.2 PS 01.2.2 Pol</vt:lpstr>
      <vt:lpstr>PS 01.2 PS 01.2.3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'PS 01.2 PS 01.2.1 Pol'!Názvy_tisku</vt:lpstr>
      <vt:lpstr>'PS 01.2 PS 01.2.2 Pol'!Názvy_tisku</vt:lpstr>
      <vt:lpstr>'PS 01.2 PS 01.2.3 Pol'!Názvy_tisku</vt:lpstr>
      <vt:lpstr>oadresa</vt:lpstr>
      <vt:lpstr>Stavba!Objednatel</vt:lpstr>
      <vt:lpstr>Stavba!Objekt</vt:lpstr>
      <vt:lpstr>'PS 01.2 PS 01.2.1 Pol'!Oblast_tisku</vt:lpstr>
      <vt:lpstr>'PS 01.2 PS 01.2.2 Pol'!Oblast_tisku</vt:lpstr>
      <vt:lpstr>'PS 01.2 PS 01.2.3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Suský</dc:creator>
  <cp:lastModifiedBy>Marek Šablatúra</cp:lastModifiedBy>
  <cp:lastPrinted>2025-04-15T11:59:26Z</cp:lastPrinted>
  <dcterms:created xsi:type="dcterms:W3CDTF">2009-04-08T07:15:50Z</dcterms:created>
  <dcterms:modified xsi:type="dcterms:W3CDTF">2025-05-12T12:49:36Z</dcterms:modified>
</cp:coreProperties>
</file>