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8455" windowHeight="12465"/>
  </bookViews>
  <sheets>
    <sheet name="Rekapitulace stavby" sheetId="1" r:id="rId1"/>
    <sheet name="IO 401 - RETENČNÍ NÁDRŽ" sheetId="4" r:id="rId2"/>
  </sheets>
  <definedNames>
    <definedName name="_xlnm._FilterDatabase" localSheetId="1" hidden="1">'IO 401 - RETENČNÍ NÁDRŽ'!$C$120:$K$154</definedName>
    <definedName name="_xlnm.Print_Titles" localSheetId="1">'IO 401 - RETENČNÍ NÁDRŽ'!$120:$120</definedName>
    <definedName name="_xlnm.Print_Titles" localSheetId="0">'Rekapitulace stavby'!$92:$92</definedName>
    <definedName name="_xlnm.Print_Area" localSheetId="1">'IO 401 - RETENČNÍ NÁDRŽ'!$C$4:$J$76,'IO 401 - RETENČNÍ NÁDRŽ'!$C$82:$J$102,'IO 401 - RETENČNÍ NÁDRŽ'!$C$108:$K$154</definedName>
    <definedName name="_xlnm.Print_Area" localSheetId="0">'Rekapitulace stavby'!$D$4:$AO$76,'Rekapitulace stavby'!$C$82:$AQ$96</definedName>
  </definedNames>
  <calcPr calcId="125725"/>
</workbook>
</file>

<file path=xl/calcChain.xml><?xml version="1.0" encoding="utf-8"?>
<calcChain xmlns="http://schemas.openxmlformats.org/spreadsheetml/2006/main">
  <c r="J37" i="4"/>
  <c r="J36"/>
  <c r="AY95" i="1"/>
  <c r="J35" i="4"/>
  <c r="AX95" i="1"/>
  <c r="BI154" i="4"/>
  <c r="BH154"/>
  <c r="BG154"/>
  <c r="BF154"/>
  <c r="T154"/>
  <c r="T153"/>
  <c r="R154"/>
  <c r="R153"/>
  <c r="P154"/>
  <c r="P153"/>
  <c r="BK154"/>
  <c r="BK153"/>
  <c r="J153" s="1"/>
  <c r="J101" s="1"/>
  <c r="J154"/>
  <c r="BE154" s="1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T144"/>
  <c r="R145"/>
  <c r="R144"/>
  <c r="P145"/>
  <c r="P144"/>
  <c r="BK145"/>
  <c r="BK144"/>
  <c r="J144" s="1"/>
  <c r="J100" s="1"/>
  <c r="J145"/>
  <c r="BE145" s="1"/>
  <c r="BI141"/>
  <c r="BH141"/>
  <c r="BG141"/>
  <c r="BF141"/>
  <c r="T141"/>
  <c r="T140"/>
  <c r="R141"/>
  <c r="R140"/>
  <c r="P141"/>
  <c r="P140"/>
  <c r="BK141"/>
  <c r="BK140"/>
  <c r="J140" s="1"/>
  <c r="J99" s="1"/>
  <c r="J141"/>
  <c r="BE141" s="1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F37"/>
  <c r="BD95" i="1" s="1"/>
  <c r="BH124" i="4"/>
  <c r="F36" s="1"/>
  <c r="BC95" i="1" s="1"/>
  <c r="BG124" i="4"/>
  <c r="F35"/>
  <c r="BB95" i="1" s="1"/>
  <c r="BF124" i="4"/>
  <c r="J34" s="1"/>
  <c r="AW95" i="1" s="1"/>
  <c r="T124" i="4"/>
  <c r="T123"/>
  <c r="T122" s="1"/>
  <c r="T121" s="1"/>
  <c r="R124"/>
  <c r="R123"/>
  <c r="R122" s="1"/>
  <c r="R121" s="1"/>
  <c r="P124"/>
  <c r="P123"/>
  <c r="P122" s="1"/>
  <c r="P121" s="1"/>
  <c r="AU95" i="1" s="1"/>
  <c r="AU94" s="1"/>
  <c r="BK124" i="4"/>
  <c r="BK123" s="1"/>
  <c r="J124"/>
  <c r="BE124" s="1"/>
  <c r="J118"/>
  <c r="J117"/>
  <c r="F117"/>
  <c r="F115"/>
  <c r="E113"/>
  <c r="J92"/>
  <c r="J91"/>
  <c r="F91"/>
  <c r="F89"/>
  <c r="E87"/>
  <c r="J18"/>
  <c r="E18"/>
  <c r="F118" s="1"/>
  <c r="J17"/>
  <c r="J12"/>
  <c r="J115" s="1"/>
  <c r="J89"/>
  <c r="E7"/>
  <c r="E111"/>
  <c r="E85"/>
  <c r="BD94" i="1"/>
  <c r="W33" s="1"/>
  <c r="BC94"/>
  <c r="BB94"/>
  <c r="AS94"/>
  <c r="L90"/>
  <c r="AM90"/>
  <c r="AM89"/>
  <c r="L89"/>
  <c r="AM87"/>
  <c r="L87"/>
  <c r="L85"/>
  <c r="L84"/>
  <c r="F92" i="4" l="1"/>
  <c r="W31" i="1"/>
  <c r="AX94"/>
  <c r="W32"/>
  <c r="AY94"/>
  <c r="BK122" i="4"/>
  <c r="J123"/>
  <c r="J98" s="1"/>
  <c r="J33"/>
  <c r="AV95" i="1" s="1"/>
  <c r="AT95" s="1"/>
  <c r="F33" i="4"/>
  <c r="AZ95" i="1" s="1"/>
  <c r="BA94"/>
  <c r="F34" i="4"/>
  <c r="BA95" i="1" s="1"/>
  <c r="W30" l="1"/>
  <c r="AW94"/>
  <c r="AK30" s="1"/>
  <c r="BK121" i="4"/>
  <c r="J121" s="1"/>
  <c r="J122"/>
  <c r="J97" s="1"/>
  <c r="AZ94" i="1"/>
  <c r="J96" i="4" l="1"/>
  <c r="J30"/>
  <c r="W29" i="1"/>
  <c r="AV94"/>
  <c r="AK29" l="1"/>
  <c r="AT94"/>
  <c r="AG95"/>
  <c r="AN95" s="1"/>
  <c r="J39" i="4"/>
  <c r="AG94" i="1" l="1"/>
  <c r="AN94" l="1"/>
  <c r="AK26"/>
  <c r="AK35" s="1"/>
</calcChain>
</file>

<file path=xl/sharedStrings.xml><?xml version="1.0" encoding="utf-8"?>
<sst xmlns="http://schemas.openxmlformats.org/spreadsheetml/2006/main" count="610" uniqueCount="187">
  <si>
    <t>Export Komplet</t>
  </si>
  <si>
    <t/>
  </si>
  <si>
    <t>2.0</t>
  </si>
  <si>
    <t>False</t>
  </si>
  <si>
    <t>{048dd99e-385d-421a-8f64-458b76331e24}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</si>
  <si>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</si>
  <si>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</si>
  <si>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</si>
  <si>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</si>
  <si>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</si>
  <si>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</si>
  <si>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</si>
  <si>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</si>
  <si>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</si>
  <si>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179A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</si>
  <si>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</si>
  <si>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</si>
  <si>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STAVBA 25 METROVÉHO BAZÉNU MPS LUŽÁNKY</t>
  </si>
  <si>
    <t>KSO:</t>
  </si>
  <si>
    <t>CC-CZ:</t>
  </si>
  <si>
    <t>Místo:</t>
  </si>
  <si>
    <t>Brno-Královo Pole, MPS Lužánky, ul. Sportovní 4</t>
  </si>
  <si>
    <t>Datum:</t>
  </si>
  <si>
    <t>10. 7. 2020</t>
  </si>
  <si>
    <t>Zadavatel:</t>
  </si>
  <si>
    <t>IČ:</t>
  </si>
  <si>
    <t>Statutární město Brno, Dominikánské nám. 1, Brno</t>
  </si>
  <si>
    <t>DIČ:</t>
  </si>
  <si>
    <t>Uchazeč:</t>
  </si>
  <si>
    <t>Vyplň údaj</t>
  </si>
  <si>
    <t>Projektant:</t>
  </si>
  <si>
    <t>Centroprojekt Group a.s., Štefánikova 167, Zlín</t>
  </si>
  <si>
    <t>True</t>
  </si>
  <si>
    <t>Zpracovatel:</t>
  </si>
  <si>
    <t>Ing. V. Potěšilová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</si>
  <si>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</si>
  <si>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</si>
  <si>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</si>
  <si>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</si>
  <si>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</si>
  <si>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</si>
  <si>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</si>
  <si>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</si>
  <si>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</si>
  <si>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</si>
  <si>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</si>
  <si>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</si>
  <si>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</si>
  <si>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</si>
  <si>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</si>
  <si>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</si>
  <si>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</si>
  <si>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</si>
  <si>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</si>
  <si>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</si>
  <si>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</si>
  <si>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</si>
  <si>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</si>
  <si>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</si>
  <si>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</si>
  <si>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</si>
  <si>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</si>
  <si>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</si>
  <si>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</si>
  <si>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</si>
  <si>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</si>
  <si>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</si>
  <si>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</si>
  <si>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</si>
  <si>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</si>
  <si>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</si>
  <si>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</si>
  <si>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</si>
  <si>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</si>
  <si>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</si>
  <si>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</si>
  <si>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</si>
  <si>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</si>
  <si>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</si>
  <si>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</si>
  <si>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</si>
  <si>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</si>
  <si>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</si>
  <si>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</si>
  <si>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IO 401</t>
  </si>
  <si>
    <t>RETENČNÍ NÁDRŽ</t>
  </si>
  <si>
    <t>{38fd19dd-f103-4671-baaa-512d54376585}</t>
  </si>
  <si>
    <t>F3</t>
  </si>
  <si>
    <t>KRYCÍ LIST SOUPISU PRACÍ</t>
  </si>
  <si>
    <t>Objekt:</t>
  </si>
  <si>
    <t>Ing. P. Kučera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</si>
  <si>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</si>
  <si>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</si>
  <si>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</si>
  <si>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</si>
  <si>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</si>
  <si>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</si>
  <si>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4 - Vodorovné konstrukce</t>
  </si>
  <si>
    <t xml:space="preserve">    8 - Trubní vedení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</si>
  <si>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</si>
  <si>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</si>
  <si>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</si>
  <si>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</si>
  <si>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</si>
  <si>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</si>
  <si>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</si>
  <si>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</si>
  <si>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</si>
  <si>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</si>
  <si>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</si>
  <si>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</si>
  <si>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</si>
  <si>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</si>
  <si>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</si>
  <si>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K</t>
  </si>
  <si>
    <t>m3</t>
  </si>
  <si>
    <t>4</t>
  </si>
  <si>
    <t>VV</t>
  </si>
  <si>
    <t>Součet</t>
  </si>
  <si>
    <t>3</t>
  </si>
  <si>
    <t>5</t>
  </si>
  <si>
    <t>6</t>
  </si>
  <si>
    <t>7</t>
  </si>
  <si>
    <t>M</t>
  </si>
  <si>
    <t>t</t>
  </si>
  <si>
    <t>8</t>
  </si>
  <si>
    <t>Vodorovné konstrukce</t>
  </si>
  <si>
    <t>451573111</t>
  </si>
  <si>
    <t>Lože pod potrubí otevřený výkop ze štěrkopísku</t>
  </si>
  <si>
    <t>9</t>
  </si>
  <si>
    <t>10</t>
  </si>
  <si>
    <t>Trubní vedení</t>
  </si>
  <si>
    <t>11</t>
  </si>
  <si>
    <t>kus</t>
  </si>
  <si>
    <t>12</t>
  </si>
  <si>
    <t>13</t>
  </si>
  <si>
    <t>14</t>
  </si>
  <si>
    <t>871310310</t>
  </si>
  <si>
    <t>Montáž kanalizačního potrubí hladkého plnostěnného SN 10 z polypropylenu DN 150</t>
  </si>
  <si>
    <t>m</t>
  </si>
  <si>
    <t>286170PC1</t>
  </si>
  <si>
    <t>trubka kanalizační PP EQ plnostěnná třívrstvá DN 150x1000 mm SN 10</t>
  </si>
  <si>
    <t>Přesun hmot</t>
  </si>
  <si>
    <t>IO 401 - RETENČNÍ NÁDRŽ</t>
  </si>
  <si>
    <t xml:space="preserve">    3 - Svislé a kompletní konstrukce</t>
  </si>
  <si>
    <t xml:space="preserve">    998 - Přesun hmot</t>
  </si>
  <si>
    <t>Svislé a kompletní konstrukce</t>
  </si>
  <si>
    <t>3201011PC</t>
  </si>
  <si>
    <t>Osazení betonových a železobetonových prefabrikátů hmotnosti nad 7000 do 10000 kg</t>
  </si>
  <si>
    <t>516424534</t>
  </si>
  <si>
    <t>3201011PC1</t>
  </si>
  <si>
    <t>PREFABRIKÁT NÁDRŽE PNO 280 580 238 14BZP,	3080/6080/2520mm, celk. obj. 38,651m3</t>
  </si>
  <si>
    <t>Kus</t>
  </si>
  <si>
    <t>-1510767137</t>
  </si>
  <si>
    <t>3201011PC2</t>
  </si>
  <si>
    <t>ZÁKRYTOVÁ DESKA S OZUBEM PNO 280/580/25 ZDP -14,	3080/6080/250mm,</t>
  </si>
  <si>
    <t>-1724779514</t>
  </si>
  <si>
    <t>3201011PC3</t>
  </si>
  <si>
    <t>Doprava na stavbu</t>
  </si>
  <si>
    <t>-1165493596</t>
  </si>
  <si>
    <t>3201011PC4</t>
  </si>
  <si>
    <t xml:space="preserve">Vírový ventil CYE 17,2l/s </t>
  </si>
  <si>
    <t>2066658090</t>
  </si>
  <si>
    <t>3201011PC5</t>
  </si>
  <si>
    <t>Montáž do nádrže</t>
  </si>
  <si>
    <t>1515076977</t>
  </si>
  <si>
    <t>59224050</t>
  </si>
  <si>
    <t>skruž pro kanalizační šachty se zabudovanými stupadly 100 x 25 x 12 cm</t>
  </si>
  <si>
    <t>-1572179537</t>
  </si>
  <si>
    <t>59224312</t>
  </si>
  <si>
    <t>kónus šachetní betonový kapsové plastové stupadlo 100x62,5x58 cm</t>
  </si>
  <si>
    <t>-1829379109</t>
  </si>
  <si>
    <t>1844074867</t>
  </si>
  <si>
    <t>(6,08+0,2)*(3,08+0,2)*0,2</t>
  </si>
  <si>
    <t>1398987567</t>
  </si>
  <si>
    <t>-36871708</t>
  </si>
  <si>
    <t>2*1,015</t>
  </si>
  <si>
    <t>899104112</t>
  </si>
  <si>
    <t>Osazení poklopů litinových nebo ocelových včetně rámů pro třídu zatížení D400, E600</t>
  </si>
  <si>
    <t>-1625761380</t>
  </si>
  <si>
    <t>28661935</t>
  </si>
  <si>
    <t>poklop šachtový litinový dno DN 600 pro třídu zatížení D400</t>
  </si>
  <si>
    <t>876599813</t>
  </si>
  <si>
    <t>998</t>
  </si>
  <si>
    <t>998274101</t>
  </si>
  <si>
    <t>Přesun hmot pro trubní vedení z trub betonových otevřený výkop</t>
  </si>
  <si>
    <t>118645100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</si>
</sst>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R7" sqref="R7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20" t="s">
        <v>5</v>
      </c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31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R5" s="19"/>
      <c r="BE5" s="238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32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R6" s="19"/>
      <c r="BE6" s="239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39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39"/>
      <c r="BS8" s="16" t="s">
        <v>6</v>
      </c>
    </row>
    <row r="9" spans="1:74" s="1" customFormat="1" ht="14.45" customHeight="1">
      <c r="B9" s="19"/>
      <c r="AR9" s="19"/>
      <c r="BE9" s="239"/>
      <c r="BS9" s="16" t="s">
        <v>6</v>
      </c>
    </row>
    <row r="10" spans="1:74" s="1" customFormat="1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39"/>
      <c r="BS10" s="16" t="s">
        <v>6</v>
      </c>
    </row>
    <row r="11" spans="1:74" s="1" customFormat="1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239"/>
      <c r="BS11" s="16" t="s">
        <v>6</v>
      </c>
    </row>
    <row r="12" spans="1:74" s="1" customFormat="1" ht="6.95" customHeight="1">
      <c r="B12" s="19"/>
      <c r="AR12" s="19"/>
      <c r="BE12" s="239"/>
      <c r="BS12" s="16" t="s">
        <v>6</v>
      </c>
    </row>
    <row r="13" spans="1:74" s="1" customFormat="1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239"/>
      <c r="BS13" s="16" t="s">
        <v>6</v>
      </c>
    </row>
    <row r="14" spans="1:74" ht="12.75">
      <c r="B14" s="19"/>
      <c r="E14" s="233" t="s">
        <v>29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6" t="s">
        <v>27</v>
      </c>
      <c r="AN14" s="28" t="s">
        <v>29</v>
      </c>
      <c r="AR14" s="19"/>
      <c r="BE14" s="239"/>
      <c r="BS14" s="16" t="s">
        <v>6</v>
      </c>
    </row>
    <row r="15" spans="1:74" s="1" customFormat="1" ht="6.95" customHeight="1">
      <c r="B15" s="19"/>
      <c r="AR15" s="19"/>
      <c r="BE15" s="239"/>
      <c r="BS15" s="16" t="s">
        <v>3</v>
      </c>
    </row>
    <row r="16" spans="1:74" s="1" customFormat="1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239"/>
      <c r="BS16" s="16" t="s">
        <v>3</v>
      </c>
    </row>
    <row r="17" spans="1:71" s="1" customFormat="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239"/>
      <c r="BS17" s="16" t="s">
        <v>32</v>
      </c>
    </row>
    <row r="18" spans="1:71" s="1" customFormat="1" ht="6.95" customHeight="1">
      <c r="B18" s="19"/>
      <c r="AR18" s="19"/>
      <c r="BE18" s="239"/>
      <c r="BS18" s="16" t="s">
        <v>6</v>
      </c>
    </row>
    <row r="19" spans="1:71" s="1" customFormat="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239"/>
      <c r="BS19" s="16" t="s">
        <v>6</v>
      </c>
    </row>
    <row r="20" spans="1:71" s="1" customFormat="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239"/>
      <c r="BS20" s="16" t="s">
        <v>32</v>
      </c>
    </row>
    <row r="21" spans="1:71" s="1" customFormat="1" ht="6.95" customHeight="1">
      <c r="B21" s="19"/>
      <c r="AR21" s="19"/>
      <c r="BE21" s="239"/>
    </row>
    <row r="22" spans="1:71" s="1" customFormat="1" ht="12" customHeight="1">
      <c r="B22" s="19"/>
      <c r="D22" s="26" t="s">
        <v>35</v>
      </c>
      <c r="AR22" s="19"/>
      <c r="BE22" s="239"/>
    </row>
    <row r="23" spans="1:71" s="1" customFormat="1" ht="14.45" customHeight="1">
      <c r="B23" s="19"/>
      <c r="E23" s="235" t="s">
        <v>1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R23" s="19"/>
      <c r="BE23" s="239"/>
    </row>
    <row r="24" spans="1:71" s="1" customFormat="1" ht="6.95" customHeight="1">
      <c r="B24" s="19"/>
      <c r="AR24" s="19"/>
      <c r="BE24" s="239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39"/>
    </row>
    <row r="26" spans="1:71" s="2" customFormat="1" ht="25.9" customHeight="1">
      <c r="A26" s="31"/>
      <c r="B26" s="32"/>
      <c r="C26" s="31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1">
        <f>ROUND(AG94,2)</f>
        <v>0</v>
      </c>
      <c r="AL26" s="242"/>
      <c r="AM26" s="242"/>
      <c r="AN26" s="242"/>
      <c r="AO26" s="242"/>
      <c r="AP26" s="31"/>
      <c r="AQ26" s="31"/>
      <c r="AR26" s="32"/>
      <c r="BE26" s="239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39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36" t="s">
        <v>37</v>
      </c>
      <c r="M28" s="236"/>
      <c r="N28" s="236"/>
      <c r="O28" s="236"/>
      <c r="P28" s="236"/>
      <c r="Q28" s="31"/>
      <c r="R28" s="31"/>
      <c r="S28" s="31"/>
      <c r="T28" s="31"/>
      <c r="U28" s="31"/>
      <c r="V28" s="31"/>
      <c r="W28" s="236" t="s">
        <v>38</v>
      </c>
      <c r="X28" s="236"/>
      <c r="Y28" s="236"/>
      <c r="Z28" s="236"/>
      <c r="AA28" s="236"/>
      <c r="AB28" s="236"/>
      <c r="AC28" s="236"/>
      <c r="AD28" s="236"/>
      <c r="AE28" s="236"/>
      <c r="AF28" s="31"/>
      <c r="AG28" s="31"/>
      <c r="AH28" s="31"/>
      <c r="AI28" s="31"/>
      <c r="AJ28" s="31"/>
      <c r="AK28" s="236" t="s">
        <v>39</v>
      </c>
      <c r="AL28" s="236"/>
      <c r="AM28" s="236"/>
      <c r="AN28" s="236"/>
      <c r="AO28" s="236"/>
      <c r="AP28" s="31"/>
      <c r="AQ28" s="31"/>
      <c r="AR28" s="32"/>
      <c r="BE28" s="239"/>
    </row>
    <row r="29" spans="1:71" s="3" customFormat="1" ht="14.45" customHeight="1">
      <c r="B29" s="36"/>
      <c r="D29" s="26" t="s">
        <v>40</v>
      </c>
      <c r="F29" s="26" t="s">
        <v>41</v>
      </c>
      <c r="L29" s="212">
        <v>0.21</v>
      </c>
      <c r="M29" s="213"/>
      <c r="N29" s="213"/>
      <c r="O29" s="213"/>
      <c r="P29" s="213"/>
      <c r="W29" s="237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37">
        <f>ROUND(AV94, 2)</f>
        <v>0</v>
      </c>
      <c r="AL29" s="213"/>
      <c r="AM29" s="213"/>
      <c r="AN29" s="213"/>
      <c r="AO29" s="213"/>
      <c r="AR29" s="36"/>
      <c r="BE29" s="240"/>
    </row>
    <row r="30" spans="1:71" s="3" customFormat="1" ht="14.45" customHeight="1">
      <c r="B30" s="36"/>
      <c r="F30" s="26" t="s">
        <v>42</v>
      </c>
      <c r="L30" s="212">
        <v>0.15</v>
      </c>
      <c r="M30" s="213"/>
      <c r="N30" s="213"/>
      <c r="O30" s="213"/>
      <c r="P30" s="213"/>
      <c r="W30" s="237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37">
        <f>ROUND(AW94, 2)</f>
        <v>0</v>
      </c>
      <c r="AL30" s="213"/>
      <c r="AM30" s="213"/>
      <c r="AN30" s="213"/>
      <c r="AO30" s="213"/>
      <c r="AR30" s="36"/>
      <c r="BE30" s="240"/>
    </row>
    <row r="31" spans="1:71" s="3" customFormat="1" ht="14.45" hidden="1" customHeight="1">
      <c r="B31" s="36"/>
      <c r="F31" s="26" t="s">
        <v>43</v>
      </c>
      <c r="L31" s="212">
        <v>0.21</v>
      </c>
      <c r="M31" s="213"/>
      <c r="N31" s="213"/>
      <c r="O31" s="213"/>
      <c r="P31" s="213"/>
      <c r="W31" s="237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37">
        <v>0</v>
      </c>
      <c r="AL31" s="213"/>
      <c r="AM31" s="213"/>
      <c r="AN31" s="213"/>
      <c r="AO31" s="213"/>
      <c r="AR31" s="36"/>
      <c r="BE31" s="240"/>
    </row>
    <row r="32" spans="1:71" s="3" customFormat="1" ht="14.45" hidden="1" customHeight="1">
      <c r="B32" s="36"/>
      <c r="F32" s="26" t="s">
        <v>44</v>
      </c>
      <c r="L32" s="212">
        <v>0.15</v>
      </c>
      <c r="M32" s="213"/>
      <c r="N32" s="213"/>
      <c r="O32" s="213"/>
      <c r="P32" s="213"/>
      <c r="W32" s="237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37">
        <v>0</v>
      </c>
      <c r="AL32" s="213"/>
      <c r="AM32" s="213"/>
      <c r="AN32" s="213"/>
      <c r="AO32" s="213"/>
      <c r="AR32" s="36"/>
      <c r="BE32" s="240"/>
    </row>
    <row r="33" spans="1:57" s="3" customFormat="1" ht="14.45" hidden="1" customHeight="1">
      <c r="B33" s="36"/>
      <c r="F33" s="26" t="s">
        <v>45</v>
      </c>
      <c r="L33" s="212">
        <v>0</v>
      </c>
      <c r="M33" s="213"/>
      <c r="N33" s="213"/>
      <c r="O33" s="213"/>
      <c r="P33" s="213"/>
      <c r="W33" s="237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37">
        <v>0</v>
      </c>
      <c r="AL33" s="213"/>
      <c r="AM33" s="213"/>
      <c r="AN33" s="213"/>
      <c r="AO33" s="213"/>
      <c r="AR33" s="36"/>
      <c r="BE33" s="240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39"/>
    </row>
    <row r="35" spans="1:57" s="2" customFormat="1" ht="25.9" customHeight="1">
      <c r="A35" s="31"/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16" t="s">
        <v>48</v>
      </c>
      <c r="Y35" s="217"/>
      <c r="Z35" s="217"/>
      <c r="AA35" s="217"/>
      <c r="AB35" s="217"/>
      <c r="AC35" s="39"/>
      <c r="AD35" s="39"/>
      <c r="AE35" s="39"/>
      <c r="AF35" s="39"/>
      <c r="AG35" s="39"/>
      <c r="AH35" s="39"/>
      <c r="AI35" s="39"/>
      <c r="AJ35" s="39"/>
      <c r="AK35" s="218">
        <f>SUM(AK26:AK33)</f>
        <v>0</v>
      </c>
      <c r="AL35" s="217"/>
      <c r="AM35" s="217"/>
      <c r="AN35" s="217"/>
      <c r="AO35" s="219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49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50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51</v>
      </c>
      <c r="AI60" s="34"/>
      <c r="AJ60" s="34"/>
      <c r="AK60" s="34"/>
      <c r="AL60" s="34"/>
      <c r="AM60" s="44" t="s">
        <v>52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53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54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51</v>
      </c>
      <c r="AI75" s="34"/>
      <c r="AJ75" s="34"/>
      <c r="AK75" s="34"/>
      <c r="AL75" s="34"/>
      <c r="AM75" s="44" t="s">
        <v>52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55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179A</v>
      </c>
      <c r="AR84" s="50"/>
    </row>
    <row r="85" spans="1:91" s="5" customFormat="1" ht="36.950000000000003" customHeight="1">
      <c r="B85" s="51"/>
      <c r="C85" s="52" t="s">
        <v>16</v>
      </c>
      <c r="L85" s="228" t="str">
        <f>K6</f>
        <v>STAVBA 25 METROVÉHO BAZÉNU MPS LUŽÁNKY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Brno-Královo Pole, MPS Lužánky, ul. Sportovní 4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30" t="str">
        <f>IF(AN8= "","",AN8)</f>
        <v>10. 7. 2020</v>
      </c>
      <c r="AN87" s="230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40.9" customHeight="1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Statutární město Brno, Dominikánské nám. 1, Brno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30</v>
      </c>
      <c r="AJ89" s="31"/>
      <c r="AK89" s="31"/>
      <c r="AL89" s="31"/>
      <c r="AM89" s="226" t="str">
        <f>IF(E17="","",E17)</f>
        <v>Centroprojekt Group a.s., Štefánikova 167, Zlín</v>
      </c>
      <c r="AN89" s="227"/>
      <c r="AO89" s="227"/>
      <c r="AP89" s="227"/>
      <c r="AQ89" s="31"/>
      <c r="AR89" s="32"/>
      <c r="AS89" s="222" t="s">
        <v>56</v>
      </c>
      <c r="AT89" s="223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6" customHeight="1">
      <c r="A90" s="31"/>
      <c r="B90" s="32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33</v>
      </c>
      <c r="AJ90" s="31"/>
      <c r="AK90" s="31"/>
      <c r="AL90" s="31"/>
      <c r="AM90" s="226" t="str">
        <f>IF(E20="","",E20)</f>
        <v>Ing. V. Potěšilová</v>
      </c>
      <c r="AN90" s="227"/>
      <c r="AO90" s="227"/>
      <c r="AP90" s="227"/>
      <c r="AQ90" s="31"/>
      <c r="AR90" s="32"/>
      <c r="AS90" s="224"/>
      <c r="AT90" s="225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24"/>
      <c r="AT91" s="225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06" t="s">
        <v>57</v>
      </c>
      <c r="D92" s="207"/>
      <c r="E92" s="207"/>
      <c r="F92" s="207"/>
      <c r="G92" s="207"/>
      <c r="H92" s="59"/>
      <c r="I92" s="208" t="s">
        <v>58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15" t="s">
        <v>59</v>
      </c>
      <c r="AH92" s="207"/>
      <c r="AI92" s="207"/>
      <c r="AJ92" s="207"/>
      <c r="AK92" s="207"/>
      <c r="AL92" s="207"/>
      <c r="AM92" s="207"/>
      <c r="AN92" s="208" t="s">
        <v>60</v>
      </c>
      <c r="AO92" s="207"/>
      <c r="AP92" s="214"/>
      <c r="AQ92" s="60" t="s">
        <v>61</v>
      </c>
      <c r="AR92" s="32"/>
      <c r="AS92" s="61" t="s">
        <v>62</v>
      </c>
      <c r="AT92" s="62" t="s">
        <v>63</v>
      </c>
      <c r="AU92" s="62" t="s">
        <v>64</v>
      </c>
      <c r="AV92" s="62" t="s">
        <v>65</v>
      </c>
      <c r="AW92" s="62" t="s">
        <v>66</v>
      </c>
      <c r="AX92" s="62" t="s">
        <v>67</v>
      </c>
      <c r="AY92" s="62" t="s">
        <v>68</v>
      </c>
      <c r="AZ92" s="62" t="s">
        <v>69</v>
      </c>
      <c r="BA92" s="62" t="s">
        <v>70</v>
      </c>
      <c r="BB92" s="62" t="s">
        <v>71</v>
      </c>
      <c r="BC92" s="62" t="s">
        <v>72</v>
      </c>
      <c r="BD92" s="63" t="s">
        <v>73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74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04">
        <f>ROUND(SUM(AG95:AG95),2)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71" t="s">
        <v>1</v>
      </c>
      <c r="AR94" s="67"/>
      <c r="AS94" s="72">
        <f>ROUND(SUM(AS95:AS95),2)</f>
        <v>0</v>
      </c>
      <c r="AT94" s="73">
        <f>ROUND(SUM(AV94:AW94),2)</f>
        <v>0</v>
      </c>
      <c r="AU94" s="74">
        <f>ROUND(SUM(AU95:AU95),5)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ROUND(SUM(AZ95:AZ95),2)</f>
        <v>0</v>
      </c>
      <c r="BA94" s="73">
        <f>ROUND(SUM(BA95:BA95),2)</f>
        <v>0</v>
      </c>
      <c r="BB94" s="73">
        <f>ROUND(SUM(BB95:BB95),2)</f>
        <v>0</v>
      </c>
      <c r="BC94" s="73">
        <f>ROUND(SUM(BC95:BC95),2)</f>
        <v>0</v>
      </c>
      <c r="BD94" s="75">
        <f>ROUND(SUM(BD95:BD95),2)</f>
        <v>0</v>
      </c>
      <c r="BS94" s="76" t="s">
        <v>75</v>
      </c>
      <c r="BT94" s="76" t="s">
        <v>76</v>
      </c>
      <c r="BU94" s="77" t="s">
        <v>77</v>
      </c>
      <c r="BV94" s="76" t="s">
        <v>78</v>
      </c>
      <c r="BW94" s="76" t="s">
        <v>4</v>
      </c>
      <c r="BX94" s="76" t="s">
        <v>79</v>
      </c>
      <c r="CL94" s="76" t="s">
        <v>1</v>
      </c>
    </row>
    <row r="95" spans="1:91" s="7" customFormat="1" ht="26.45" customHeight="1">
      <c r="A95" s="78" t="s">
        <v>80</v>
      </c>
      <c r="B95" s="79"/>
      <c r="C95" s="80"/>
      <c r="D95" s="209" t="s">
        <v>84</v>
      </c>
      <c r="E95" s="209"/>
      <c r="F95" s="209"/>
      <c r="G95" s="209"/>
      <c r="H95" s="209"/>
      <c r="I95" s="81"/>
      <c r="J95" s="209" t="s">
        <v>85</v>
      </c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  <c r="AE95" s="209"/>
      <c r="AF95" s="209"/>
      <c r="AG95" s="210">
        <f>'IO 401 - RETENČNÍ NÁDRŽ'!J30</f>
        <v>0</v>
      </c>
      <c r="AH95" s="211"/>
      <c r="AI95" s="211"/>
      <c r="AJ95" s="211"/>
      <c r="AK95" s="211"/>
      <c r="AL95" s="211"/>
      <c r="AM95" s="211"/>
      <c r="AN95" s="210">
        <f>SUM(AG95,AT95)</f>
        <v>0</v>
      </c>
      <c r="AO95" s="211"/>
      <c r="AP95" s="211"/>
      <c r="AQ95" s="82" t="s">
        <v>81</v>
      </c>
      <c r="AR95" s="79"/>
      <c r="AS95" s="83">
        <v>0</v>
      </c>
      <c r="AT95" s="84">
        <f>ROUND(SUM(AV95:AW95),2)</f>
        <v>0</v>
      </c>
      <c r="AU95" s="85">
        <f>'IO 401 - RETENČNÍ NÁDRŽ'!P121</f>
        <v>0</v>
      </c>
      <c r="AV95" s="84">
        <f>'IO 401 - RETENČNÍ NÁDRŽ'!J33</f>
        <v>0</v>
      </c>
      <c r="AW95" s="84">
        <f>'IO 401 - RETENČNÍ NÁDRŽ'!J34</f>
        <v>0</v>
      </c>
      <c r="AX95" s="84">
        <f>'IO 401 - RETENČNÍ NÁDRŽ'!J35</f>
        <v>0</v>
      </c>
      <c r="AY95" s="84">
        <f>'IO 401 - RETENČNÍ NÁDRŽ'!J36</f>
        <v>0</v>
      </c>
      <c r="AZ95" s="84">
        <f>'IO 401 - RETENČNÍ NÁDRŽ'!F33</f>
        <v>0</v>
      </c>
      <c r="BA95" s="84">
        <f>'IO 401 - RETENČNÍ NÁDRŽ'!F34</f>
        <v>0</v>
      </c>
      <c r="BB95" s="84">
        <f>'IO 401 - RETENČNÍ NÁDRŽ'!F35</f>
        <v>0</v>
      </c>
      <c r="BC95" s="84">
        <f>'IO 401 - RETENČNÍ NÁDRŽ'!F36</f>
        <v>0</v>
      </c>
      <c r="BD95" s="86">
        <f>'IO 401 - RETENČNÍ NÁDRŽ'!F37</f>
        <v>0</v>
      </c>
      <c r="BT95" s="87" t="s">
        <v>82</v>
      </c>
      <c r="BV95" s="87" t="s">
        <v>78</v>
      </c>
      <c r="BW95" s="87" t="s">
        <v>86</v>
      </c>
      <c r="BX95" s="87" t="s">
        <v>4</v>
      </c>
      <c r="CL95" s="87" t="s">
        <v>1</v>
      </c>
      <c r="CM95" s="87" t="s">
        <v>83</v>
      </c>
    </row>
    <row r="96" spans="1:91" s="2" customFormat="1" ht="30" customHeight="1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2"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K33:AO33"/>
    <mergeCell ref="AG94:AM94"/>
    <mergeCell ref="AN94:AP94"/>
    <mergeCell ref="C92:G92"/>
    <mergeCell ref="I92:AF92"/>
    <mergeCell ref="D95:H95"/>
    <mergeCell ref="J95:AF95"/>
    <mergeCell ref="AN95:AP95"/>
    <mergeCell ref="AG95:AM95"/>
  </mergeCells>
  <hyperlinks>
    <hyperlink ref="A95" location="'IO 401 - RETENČNÍ NÁDRŽ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5"/>
  <sheetViews>
    <sheetView showGridLines="0" workbookViewId="0">
      <selection activeCell="W28" sqref="W28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88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88"/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86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89"/>
      <c r="J3" s="18"/>
      <c r="K3" s="18"/>
      <c r="L3" s="19"/>
      <c r="AT3" s="16" t="s">
        <v>83</v>
      </c>
    </row>
    <row r="4" spans="1:46" s="1" customFormat="1" ht="24.95" customHeight="1">
      <c r="B4" s="19"/>
      <c r="D4" s="20" t="s">
        <v>88</v>
      </c>
      <c r="I4" s="88"/>
      <c r="L4" s="19"/>
      <c r="M4" s="90" t="s">
        <v>10</v>
      </c>
      <c r="AT4" s="16" t="s">
        <v>3</v>
      </c>
    </row>
    <row r="5" spans="1:46" s="1" customFormat="1" ht="6.95" customHeight="1">
      <c r="B5" s="19"/>
      <c r="I5" s="88"/>
      <c r="L5" s="19"/>
    </row>
    <row r="6" spans="1:46" s="1" customFormat="1" ht="12" customHeight="1">
      <c r="B6" s="19"/>
      <c r="D6" s="26" t="s">
        <v>16</v>
      </c>
      <c r="I6" s="88"/>
      <c r="L6" s="19"/>
    </row>
    <row r="7" spans="1:46" s="1" customFormat="1" ht="14.45" customHeight="1">
      <c r="B7" s="19"/>
      <c r="E7" s="244" t="str">
        <f>'Rekapitulace stavby'!K6</f>
        <v>STAVBA 25 METROVÉHO BAZÉNU MPS LUŽÁNKY</v>
      </c>
      <c r="F7" s="245"/>
      <c r="G7" s="245"/>
      <c r="H7" s="245"/>
      <c r="I7" s="88"/>
      <c r="L7" s="19"/>
    </row>
    <row r="8" spans="1:46" s="2" customFormat="1" ht="12" customHeight="1">
      <c r="A8" s="31"/>
      <c r="B8" s="32"/>
      <c r="C8" s="31"/>
      <c r="D8" s="26" t="s">
        <v>89</v>
      </c>
      <c r="E8" s="31"/>
      <c r="F8" s="31"/>
      <c r="G8" s="31"/>
      <c r="H8" s="31"/>
      <c r="I8" s="9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4.45" customHeight="1">
      <c r="A9" s="31"/>
      <c r="B9" s="32"/>
      <c r="C9" s="31"/>
      <c r="D9" s="31"/>
      <c r="E9" s="228" t="s">
        <v>143</v>
      </c>
      <c r="F9" s="243"/>
      <c r="G9" s="243"/>
      <c r="H9" s="243"/>
      <c r="I9" s="9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9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92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92" t="s">
        <v>22</v>
      </c>
      <c r="J12" s="54" t="str">
        <f>'Rekapitulace stavby'!AN8</f>
        <v>10. 7. 2020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9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92" t="s">
        <v>25</v>
      </c>
      <c r="J14" s="24" t="s">
        <v>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26</v>
      </c>
      <c r="F15" s="31"/>
      <c r="G15" s="31"/>
      <c r="H15" s="31"/>
      <c r="I15" s="92" t="s">
        <v>27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9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28</v>
      </c>
      <c r="E17" s="31"/>
      <c r="F17" s="31"/>
      <c r="G17" s="31"/>
      <c r="H17" s="31"/>
      <c r="I17" s="92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6" t="str">
        <f>'Rekapitulace stavby'!E14</f>
        <v>Vyplň údaj</v>
      </c>
      <c r="F18" s="231"/>
      <c r="G18" s="231"/>
      <c r="H18" s="231"/>
      <c r="I18" s="92" t="s">
        <v>27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9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30</v>
      </c>
      <c r="E20" s="31"/>
      <c r="F20" s="31"/>
      <c r="G20" s="31"/>
      <c r="H20" s="31"/>
      <c r="I20" s="92" t="s">
        <v>25</v>
      </c>
      <c r="J20" s="24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">
        <v>90</v>
      </c>
      <c r="F21" s="31"/>
      <c r="G21" s="31"/>
      <c r="H21" s="31"/>
      <c r="I21" s="92" t="s">
        <v>27</v>
      </c>
      <c r="J21" s="24" t="s">
        <v>1</v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9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33</v>
      </c>
      <c r="E23" s="31"/>
      <c r="F23" s="31"/>
      <c r="G23" s="31"/>
      <c r="H23" s="31"/>
      <c r="I23" s="92" t="s">
        <v>25</v>
      </c>
      <c r="J23" s="24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">
        <v>34</v>
      </c>
      <c r="F24" s="31"/>
      <c r="G24" s="31"/>
      <c r="H24" s="31"/>
      <c r="I24" s="92" t="s">
        <v>27</v>
      </c>
      <c r="J24" s="24" t="s">
        <v>1</v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9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35</v>
      </c>
      <c r="E26" s="31"/>
      <c r="F26" s="31"/>
      <c r="G26" s="31"/>
      <c r="H26" s="31"/>
      <c r="I26" s="9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5" customHeight="1">
      <c r="A27" s="93"/>
      <c r="B27" s="94"/>
      <c r="C27" s="93"/>
      <c r="D27" s="93"/>
      <c r="E27" s="235" t="s">
        <v>1</v>
      </c>
      <c r="F27" s="235"/>
      <c r="G27" s="235"/>
      <c r="H27" s="235"/>
      <c r="I27" s="95"/>
      <c r="J27" s="93"/>
      <c r="K27" s="93"/>
      <c r="L27" s="96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9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97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8" t="s">
        <v>36</v>
      </c>
      <c r="E30" s="31"/>
      <c r="F30" s="31"/>
      <c r="G30" s="31"/>
      <c r="H30" s="31"/>
      <c r="I30" s="91"/>
      <c r="J30" s="70">
        <f>ROUND(J121,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97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38</v>
      </c>
      <c r="G32" s="31"/>
      <c r="H32" s="31"/>
      <c r="I32" s="99" t="s">
        <v>37</v>
      </c>
      <c r="J32" s="35" t="s">
        <v>39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0" t="s">
        <v>40</v>
      </c>
      <c r="E33" s="26" t="s">
        <v>41</v>
      </c>
      <c r="F33" s="101">
        <f>ROUND((SUM(BE121:BE154)),  2)</f>
        <v>0</v>
      </c>
      <c r="G33" s="31"/>
      <c r="H33" s="31"/>
      <c r="I33" s="102">
        <v>0.21</v>
      </c>
      <c r="J33" s="101">
        <f>ROUND(((SUM(BE121:BE154))*I33),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42</v>
      </c>
      <c r="F34" s="101">
        <f>ROUND((SUM(BF121:BF154)),  2)</f>
        <v>0</v>
      </c>
      <c r="G34" s="31"/>
      <c r="H34" s="31"/>
      <c r="I34" s="102">
        <v>0.15</v>
      </c>
      <c r="J34" s="101">
        <f>ROUND(((SUM(BF121:BF154))*I34),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43</v>
      </c>
      <c r="F35" s="101">
        <f>ROUND((SUM(BG121:BG154)),  2)</f>
        <v>0</v>
      </c>
      <c r="G35" s="31"/>
      <c r="H35" s="31"/>
      <c r="I35" s="102">
        <v>0.21</v>
      </c>
      <c r="J35" s="101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44</v>
      </c>
      <c r="F36" s="101">
        <f>ROUND((SUM(BH121:BH154)),  2)</f>
        <v>0</v>
      </c>
      <c r="G36" s="31"/>
      <c r="H36" s="31"/>
      <c r="I36" s="102">
        <v>0.15</v>
      </c>
      <c r="J36" s="101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45</v>
      </c>
      <c r="F37" s="101">
        <f>ROUND((SUM(BI121:BI154)),  2)</f>
        <v>0</v>
      </c>
      <c r="G37" s="31"/>
      <c r="H37" s="31"/>
      <c r="I37" s="102">
        <v>0</v>
      </c>
      <c r="J37" s="101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9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3"/>
      <c r="D39" s="104" t="s">
        <v>46</v>
      </c>
      <c r="E39" s="59"/>
      <c r="F39" s="59"/>
      <c r="G39" s="105" t="s">
        <v>47</v>
      </c>
      <c r="H39" s="106" t="s">
        <v>48</v>
      </c>
      <c r="I39" s="107"/>
      <c r="J39" s="108">
        <f>SUM(J30:J37)</f>
        <v>0</v>
      </c>
      <c r="K39" s="109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9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I41" s="88"/>
      <c r="L41" s="19"/>
    </row>
    <row r="42" spans="1:31" s="1" customFormat="1" ht="14.45" customHeight="1">
      <c r="B42" s="19"/>
      <c r="I42" s="88"/>
      <c r="L42" s="19"/>
    </row>
    <row r="43" spans="1:31" s="1" customFormat="1" ht="14.45" customHeight="1">
      <c r="B43" s="19"/>
      <c r="I43" s="88"/>
      <c r="L43" s="19"/>
    </row>
    <row r="44" spans="1:31" s="1" customFormat="1" ht="14.45" customHeight="1">
      <c r="B44" s="19"/>
      <c r="I44" s="88"/>
      <c r="L44" s="19"/>
    </row>
    <row r="45" spans="1:31" s="1" customFormat="1" ht="14.45" customHeight="1">
      <c r="B45" s="19"/>
      <c r="I45" s="88"/>
      <c r="L45" s="19"/>
    </row>
    <row r="46" spans="1:31" s="1" customFormat="1" ht="14.45" customHeight="1">
      <c r="B46" s="19"/>
      <c r="I46" s="88"/>
      <c r="L46" s="19"/>
    </row>
    <row r="47" spans="1:31" s="1" customFormat="1" ht="14.45" customHeight="1">
      <c r="B47" s="19"/>
      <c r="I47" s="88"/>
      <c r="L47" s="19"/>
    </row>
    <row r="48" spans="1:31" s="1" customFormat="1" ht="14.45" customHeight="1">
      <c r="B48" s="19"/>
      <c r="I48" s="88"/>
      <c r="L48" s="19"/>
    </row>
    <row r="49" spans="1:31" s="1" customFormat="1" ht="14.45" customHeight="1">
      <c r="B49" s="19"/>
      <c r="I49" s="88"/>
      <c r="L49" s="19"/>
    </row>
    <row r="50" spans="1:31" s="2" customFormat="1" ht="14.45" customHeight="1">
      <c r="B50" s="41"/>
      <c r="D50" s="42" t="s">
        <v>49</v>
      </c>
      <c r="E50" s="43"/>
      <c r="F50" s="43"/>
      <c r="G50" s="42" t="s">
        <v>50</v>
      </c>
      <c r="H50" s="43"/>
      <c r="I50" s="110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51</v>
      </c>
      <c r="E61" s="34"/>
      <c r="F61" s="111" t="s">
        <v>52</v>
      </c>
      <c r="G61" s="44" t="s">
        <v>51</v>
      </c>
      <c r="H61" s="34"/>
      <c r="I61" s="112"/>
      <c r="J61" s="113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114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51</v>
      </c>
      <c r="E76" s="34"/>
      <c r="F76" s="111" t="s">
        <v>52</v>
      </c>
      <c r="G76" s="44" t="s">
        <v>51</v>
      </c>
      <c r="H76" s="34"/>
      <c r="I76" s="112"/>
      <c r="J76" s="113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115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116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91</v>
      </c>
      <c r="D82" s="31"/>
      <c r="E82" s="31"/>
      <c r="F82" s="31"/>
      <c r="G82" s="31"/>
      <c r="H82" s="31"/>
      <c r="I82" s="9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9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9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4.45" customHeight="1">
      <c r="A85" s="31"/>
      <c r="B85" s="32"/>
      <c r="C85" s="31"/>
      <c r="D85" s="31"/>
      <c r="E85" s="244" t="str">
        <f>E7</f>
        <v>STAVBA 25 METROVÉHO BAZÉNU MPS LUŽÁNKY</v>
      </c>
      <c r="F85" s="245"/>
      <c r="G85" s="245"/>
      <c r="H85" s="245"/>
      <c r="I85" s="9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89</v>
      </c>
      <c r="D86" s="31"/>
      <c r="E86" s="31"/>
      <c r="F86" s="31"/>
      <c r="G86" s="31"/>
      <c r="H86" s="31"/>
      <c r="I86" s="9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4.45" customHeight="1">
      <c r="A87" s="31"/>
      <c r="B87" s="32"/>
      <c r="C87" s="31"/>
      <c r="D87" s="31"/>
      <c r="E87" s="228" t="str">
        <f>E9</f>
        <v>IO 401 - RETENČNÍ NÁDRŽ</v>
      </c>
      <c r="F87" s="243"/>
      <c r="G87" s="243"/>
      <c r="H87" s="243"/>
      <c r="I87" s="9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9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>Brno-Královo Pole, MPS Lužánky, ul. Sportovní 4</v>
      </c>
      <c r="G89" s="31"/>
      <c r="H89" s="31"/>
      <c r="I89" s="92" t="s">
        <v>22</v>
      </c>
      <c r="J89" s="54" t="str">
        <f>IF(J12="","",J12)</f>
        <v>10. 7. 2020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9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6" customHeight="1">
      <c r="A91" s="31"/>
      <c r="B91" s="32"/>
      <c r="C91" s="26" t="s">
        <v>24</v>
      </c>
      <c r="D91" s="31"/>
      <c r="E91" s="31"/>
      <c r="F91" s="24" t="str">
        <f>E15</f>
        <v>Statutární město Brno, Dominikánské nám. 1, Brno</v>
      </c>
      <c r="G91" s="31"/>
      <c r="H91" s="31"/>
      <c r="I91" s="92" t="s">
        <v>30</v>
      </c>
      <c r="J91" s="29" t="str">
        <f>E21</f>
        <v>Ing. P. Kučera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6.45" customHeight="1">
      <c r="A92" s="31"/>
      <c r="B92" s="32"/>
      <c r="C92" s="26" t="s">
        <v>28</v>
      </c>
      <c r="D92" s="31"/>
      <c r="E92" s="31"/>
      <c r="F92" s="24" t="str">
        <f>IF(E18="","",E18)</f>
        <v>Vyplň údaj</v>
      </c>
      <c r="G92" s="31"/>
      <c r="H92" s="31"/>
      <c r="I92" s="92" t="s">
        <v>33</v>
      </c>
      <c r="J92" s="29" t="str">
        <f>E24</f>
        <v>Ing. V. Potěšilová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9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7" t="s">
        <v>92</v>
      </c>
      <c r="D94" s="103"/>
      <c r="E94" s="103"/>
      <c r="F94" s="103"/>
      <c r="G94" s="103"/>
      <c r="H94" s="103"/>
      <c r="I94" s="118"/>
      <c r="J94" s="119" t="s">
        <v>93</v>
      </c>
      <c r="K94" s="103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9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20" t="s">
        <v>94</v>
      </c>
      <c r="D96" s="31"/>
      <c r="E96" s="31"/>
      <c r="F96" s="31"/>
      <c r="G96" s="31"/>
      <c r="H96" s="31"/>
      <c r="I96" s="91"/>
      <c r="J96" s="70">
        <f>J121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95</v>
      </c>
    </row>
    <row r="97" spans="1:31" s="9" customFormat="1" ht="24.95" customHeight="1">
      <c r="B97" s="121"/>
      <c r="D97" s="122" t="s">
        <v>96</v>
      </c>
      <c r="E97" s="123"/>
      <c r="F97" s="123"/>
      <c r="G97" s="123"/>
      <c r="H97" s="123"/>
      <c r="I97" s="124"/>
      <c r="J97" s="125">
        <f>J122</f>
        <v>0</v>
      </c>
      <c r="L97" s="121"/>
    </row>
    <row r="98" spans="1:31" s="10" customFormat="1" ht="19.899999999999999" customHeight="1">
      <c r="B98" s="126"/>
      <c r="D98" s="127" t="s">
        <v>144</v>
      </c>
      <c r="E98" s="128"/>
      <c r="F98" s="128"/>
      <c r="G98" s="128"/>
      <c r="H98" s="128"/>
      <c r="I98" s="129"/>
      <c r="J98" s="130">
        <f>J123</f>
        <v>0</v>
      </c>
      <c r="L98" s="126"/>
    </row>
    <row r="99" spans="1:31" s="10" customFormat="1" ht="19.899999999999999" customHeight="1">
      <c r="B99" s="126"/>
      <c r="D99" s="127" t="s">
        <v>97</v>
      </c>
      <c r="E99" s="128"/>
      <c r="F99" s="128"/>
      <c r="G99" s="128"/>
      <c r="H99" s="128"/>
      <c r="I99" s="129"/>
      <c r="J99" s="130">
        <f>J140</f>
        <v>0</v>
      </c>
      <c r="L99" s="126"/>
    </row>
    <row r="100" spans="1:31" s="10" customFormat="1" ht="19.899999999999999" customHeight="1">
      <c r="B100" s="126"/>
      <c r="D100" s="127" t="s">
        <v>98</v>
      </c>
      <c r="E100" s="128"/>
      <c r="F100" s="128"/>
      <c r="G100" s="128"/>
      <c r="H100" s="128"/>
      <c r="I100" s="129"/>
      <c r="J100" s="130">
        <f>J144</f>
        <v>0</v>
      </c>
      <c r="L100" s="126"/>
    </row>
    <row r="101" spans="1:31" s="10" customFormat="1" ht="19.899999999999999" customHeight="1">
      <c r="B101" s="126"/>
      <c r="D101" s="127" t="s">
        <v>145</v>
      </c>
      <c r="E101" s="128"/>
      <c r="F101" s="128"/>
      <c r="G101" s="128"/>
      <c r="H101" s="128"/>
      <c r="I101" s="129"/>
      <c r="J101" s="130">
        <f>J153</f>
        <v>0</v>
      </c>
      <c r="L101" s="126"/>
    </row>
    <row r="102" spans="1:31" s="2" customFormat="1" ht="21.75" customHeight="1">
      <c r="A102" s="31"/>
      <c r="B102" s="32"/>
      <c r="C102" s="31"/>
      <c r="D102" s="31"/>
      <c r="E102" s="31"/>
      <c r="F102" s="31"/>
      <c r="G102" s="31"/>
      <c r="H102" s="31"/>
      <c r="I102" s="9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46"/>
      <c r="C103" s="47"/>
      <c r="D103" s="47"/>
      <c r="E103" s="47"/>
      <c r="F103" s="47"/>
      <c r="G103" s="47"/>
      <c r="H103" s="47"/>
      <c r="I103" s="115"/>
      <c r="J103" s="47"/>
      <c r="K103" s="47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6.95" customHeight="1">
      <c r="A107" s="31"/>
      <c r="B107" s="48"/>
      <c r="C107" s="49"/>
      <c r="D107" s="49"/>
      <c r="E107" s="49"/>
      <c r="F107" s="49"/>
      <c r="G107" s="49"/>
      <c r="H107" s="49"/>
      <c r="I107" s="116"/>
      <c r="J107" s="49"/>
      <c r="K107" s="49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99</v>
      </c>
      <c r="D108" s="31"/>
      <c r="E108" s="31"/>
      <c r="F108" s="31"/>
      <c r="G108" s="31"/>
      <c r="H108" s="31"/>
      <c r="I108" s="9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1"/>
      <c r="D109" s="31"/>
      <c r="E109" s="31"/>
      <c r="F109" s="31"/>
      <c r="G109" s="31"/>
      <c r="H109" s="31"/>
      <c r="I109" s="9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1"/>
      <c r="E110" s="31"/>
      <c r="F110" s="31"/>
      <c r="G110" s="31"/>
      <c r="H110" s="31"/>
      <c r="I110" s="9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4.45" customHeight="1">
      <c r="A111" s="31"/>
      <c r="B111" s="32"/>
      <c r="C111" s="31"/>
      <c r="D111" s="31"/>
      <c r="E111" s="244" t="str">
        <f>E7</f>
        <v>STAVBA 25 METROVÉHO BAZÉNU MPS LUŽÁNKY</v>
      </c>
      <c r="F111" s="245"/>
      <c r="G111" s="245"/>
      <c r="H111" s="245"/>
      <c r="I111" s="9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89</v>
      </c>
      <c r="D112" s="31"/>
      <c r="E112" s="31"/>
      <c r="F112" s="31"/>
      <c r="G112" s="31"/>
      <c r="H112" s="31"/>
      <c r="I112" s="9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4.45" customHeight="1">
      <c r="A113" s="31"/>
      <c r="B113" s="32"/>
      <c r="C113" s="31"/>
      <c r="D113" s="31"/>
      <c r="E113" s="228" t="str">
        <f>E9</f>
        <v>IO 401 - RETENČNÍ NÁDRŽ</v>
      </c>
      <c r="F113" s="243"/>
      <c r="G113" s="243"/>
      <c r="H113" s="243"/>
      <c r="I113" s="9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9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1"/>
      <c r="E115" s="31"/>
      <c r="F115" s="24" t="str">
        <f>F12</f>
        <v>Brno-Královo Pole, MPS Lužánky, ul. Sportovní 4</v>
      </c>
      <c r="G115" s="31"/>
      <c r="H115" s="31"/>
      <c r="I115" s="92" t="s">
        <v>22</v>
      </c>
      <c r="J115" s="54" t="str">
        <f>IF(J12="","",J12)</f>
        <v>10. 7. 2020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9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6" customHeight="1">
      <c r="A117" s="31"/>
      <c r="B117" s="32"/>
      <c r="C117" s="26" t="s">
        <v>24</v>
      </c>
      <c r="D117" s="31"/>
      <c r="E117" s="31"/>
      <c r="F117" s="24" t="str">
        <f>E15</f>
        <v>Statutární město Brno, Dominikánské nám. 1, Brno</v>
      </c>
      <c r="G117" s="31"/>
      <c r="H117" s="31"/>
      <c r="I117" s="92" t="s">
        <v>30</v>
      </c>
      <c r="J117" s="29" t="str">
        <f>E21</f>
        <v>Ing. P. Kučera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6.45" customHeight="1">
      <c r="A118" s="31"/>
      <c r="B118" s="32"/>
      <c r="C118" s="26" t="s">
        <v>28</v>
      </c>
      <c r="D118" s="31"/>
      <c r="E118" s="31"/>
      <c r="F118" s="24" t="str">
        <f>IF(E18="","",E18)</f>
        <v>Vyplň údaj</v>
      </c>
      <c r="G118" s="31"/>
      <c r="H118" s="31"/>
      <c r="I118" s="92" t="s">
        <v>33</v>
      </c>
      <c r="J118" s="29" t="str">
        <f>E24</f>
        <v>Ing. V. Potěšilová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9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31"/>
      <c r="B120" s="132"/>
      <c r="C120" s="133" t="s">
        <v>100</v>
      </c>
      <c r="D120" s="134" t="s">
        <v>61</v>
      </c>
      <c r="E120" s="134" t="s">
        <v>57</v>
      </c>
      <c r="F120" s="134" t="s">
        <v>58</v>
      </c>
      <c r="G120" s="134" t="s">
        <v>101</v>
      </c>
      <c r="H120" s="134" t="s">
        <v>102</v>
      </c>
      <c r="I120" s="135" t="s">
        <v>103</v>
      </c>
      <c r="J120" s="136" t="s">
        <v>93</v>
      </c>
      <c r="K120" s="137" t="s">
        <v>104</v>
      </c>
      <c r="L120" s="138"/>
      <c r="M120" s="61" t="s">
        <v>1</v>
      </c>
      <c r="N120" s="62" t="s">
        <v>40</v>
      </c>
      <c r="O120" s="62" t="s">
        <v>105</v>
      </c>
      <c r="P120" s="62" t="s">
        <v>106</v>
      </c>
      <c r="Q120" s="62" t="s">
        <v>107</v>
      </c>
      <c r="R120" s="62" t="s">
        <v>108</v>
      </c>
      <c r="S120" s="62" t="s">
        <v>109</v>
      </c>
      <c r="T120" s="63" t="s">
        <v>110</v>
      </c>
      <c r="U120" s="131"/>
      <c r="V120" s="131"/>
      <c r="W120" s="131"/>
      <c r="X120" s="131"/>
      <c r="Y120" s="131"/>
      <c r="Z120" s="131"/>
      <c r="AA120" s="131"/>
      <c r="AB120" s="131"/>
      <c r="AC120" s="131"/>
      <c r="AD120" s="131"/>
      <c r="AE120" s="131"/>
    </row>
    <row r="121" spans="1:65" s="2" customFormat="1" ht="22.9" customHeight="1">
      <c r="A121" s="31"/>
      <c r="B121" s="32"/>
      <c r="C121" s="68" t="s">
        <v>111</v>
      </c>
      <c r="D121" s="31"/>
      <c r="E121" s="31"/>
      <c r="F121" s="31"/>
      <c r="G121" s="31"/>
      <c r="H121" s="31"/>
      <c r="I121" s="91"/>
      <c r="J121" s="139">
        <f>BK121</f>
        <v>0</v>
      </c>
      <c r="K121" s="31"/>
      <c r="L121" s="32"/>
      <c r="M121" s="64"/>
      <c r="N121" s="55"/>
      <c r="O121" s="65"/>
      <c r="P121" s="140">
        <f>P122</f>
        <v>0</v>
      </c>
      <c r="Q121" s="65"/>
      <c r="R121" s="140">
        <f>R122</f>
        <v>33.795246999999996</v>
      </c>
      <c r="S121" s="65"/>
      <c r="T121" s="141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75</v>
      </c>
      <c r="AU121" s="16" t="s">
        <v>95</v>
      </c>
      <c r="BK121" s="142">
        <f>BK122</f>
        <v>0</v>
      </c>
    </row>
    <row r="122" spans="1:65" s="12" customFormat="1" ht="25.9" customHeight="1">
      <c r="B122" s="143"/>
      <c r="D122" s="144" t="s">
        <v>75</v>
      </c>
      <c r="E122" s="145" t="s">
        <v>112</v>
      </c>
      <c r="F122" s="145" t="s">
        <v>112</v>
      </c>
      <c r="I122" s="146"/>
      <c r="J122" s="147">
        <f>BK122</f>
        <v>0</v>
      </c>
      <c r="L122" s="143"/>
      <c r="M122" s="148"/>
      <c r="N122" s="149"/>
      <c r="O122" s="149"/>
      <c r="P122" s="150">
        <f>P123+P140+P144+P153</f>
        <v>0</v>
      </c>
      <c r="Q122" s="149"/>
      <c r="R122" s="150">
        <f>R123+R140+R144+R153</f>
        <v>33.795246999999996</v>
      </c>
      <c r="S122" s="149"/>
      <c r="T122" s="151">
        <f>T123+T140+T144+T153</f>
        <v>0</v>
      </c>
      <c r="AR122" s="144" t="s">
        <v>82</v>
      </c>
      <c r="AT122" s="152" t="s">
        <v>75</v>
      </c>
      <c r="AU122" s="152" t="s">
        <v>76</v>
      </c>
      <c r="AY122" s="144" t="s">
        <v>113</v>
      </c>
      <c r="BK122" s="153">
        <f>BK123+BK140+BK144+BK153</f>
        <v>0</v>
      </c>
    </row>
    <row r="123" spans="1:65" s="12" customFormat="1" ht="22.9" customHeight="1">
      <c r="B123" s="143"/>
      <c r="D123" s="144" t="s">
        <v>75</v>
      </c>
      <c r="E123" s="154" t="s">
        <v>119</v>
      </c>
      <c r="F123" s="154" t="s">
        <v>146</v>
      </c>
      <c r="I123" s="146"/>
      <c r="J123" s="155">
        <f>BK123</f>
        <v>0</v>
      </c>
      <c r="L123" s="143"/>
      <c r="M123" s="148"/>
      <c r="N123" s="149"/>
      <c r="O123" s="149"/>
      <c r="P123" s="150">
        <f>SUM(P124:P139)</f>
        <v>0</v>
      </c>
      <c r="Q123" s="149"/>
      <c r="R123" s="150">
        <f>SUM(R124:R139)</f>
        <v>33.375999999999998</v>
      </c>
      <c r="S123" s="149"/>
      <c r="T123" s="151">
        <f>SUM(T124:T139)</f>
        <v>0</v>
      </c>
      <c r="AR123" s="144" t="s">
        <v>82</v>
      </c>
      <c r="AT123" s="152" t="s">
        <v>75</v>
      </c>
      <c r="AU123" s="152" t="s">
        <v>82</v>
      </c>
      <c r="AY123" s="144" t="s">
        <v>113</v>
      </c>
      <c r="BK123" s="153">
        <f>SUM(BK124:BK139)</f>
        <v>0</v>
      </c>
    </row>
    <row r="124" spans="1:65" s="2" customFormat="1" ht="21.6" customHeight="1">
      <c r="A124" s="31"/>
      <c r="B124" s="156"/>
      <c r="C124" s="157" t="s">
        <v>82</v>
      </c>
      <c r="D124" s="157" t="s">
        <v>114</v>
      </c>
      <c r="E124" s="158" t="s">
        <v>147</v>
      </c>
      <c r="F124" s="159" t="s">
        <v>148</v>
      </c>
      <c r="G124" s="160" t="s">
        <v>133</v>
      </c>
      <c r="H124" s="161">
        <v>1</v>
      </c>
      <c r="I124" s="162"/>
      <c r="J124" s="163">
        <f>ROUND(I124*H124,2)</f>
        <v>0</v>
      </c>
      <c r="K124" s="164"/>
      <c r="L124" s="32"/>
      <c r="M124" s="165" t="s">
        <v>1</v>
      </c>
      <c r="N124" s="166" t="s">
        <v>41</v>
      </c>
      <c r="O124" s="57"/>
      <c r="P124" s="167">
        <f>O124*H124</f>
        <v>0</v>
      </c>
      <c r="Q124" s="167">
        <v>5.7000000000000002E-2</v>
      </c>
      <c r="R124" s="167">
        <f>Q124*H124</f>
        <v>5.7000000000000002E-2</v>
      </c>
      <c r="S124" s="167">
        <v>0</v>
      </c>
      <c r="T124" s="168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69" t="s">
        <v>116</v>
      </c>
      <c r="AT124" s="169" t="s">
        <v>114</v>
      </c>
      <c r="AU124" s="169" t="s">
        <v>83</v>
      </c>
      <c r="AY124" s="16" t="s">
        <v>113</v>
      </c>
      <c r="BE124" s="170">
        <f>IF(N124="základní",J124,0)</f>
        <v>0</v>
      </c>
      <c r="BF124" s="170">
        <f>IF(N124="snížená",J124,0)</f>
        <v>0</v>
      </c>
      <c r="BG124" s="170">
        <f>IF(N124="zákl. přenesená",J124,0)</f>
        <v>0</v>
      </c>
      <c r="BH124" s="170">
        <f>IF(N124="sníž. přenesená",J124,0)</f>
        <v>0</v>
      </c>
      <c r="BI124" s="170">
        <f>IF(N124="nulová",J124,0)</f>
        <v>0</v>
      </c>
      <c r="BJ124" s="16" t="s">
        <v>82</v>
      </c>
      <c r="BK124" s="170">
        <f>ROUND(I124*H124,2)</f>
        <v>0</v>
      </c>
      <c r="BL124" s="16" t="s">
        <v>116</v>
      </c>
      <c r="BM124" s="169" t="s">
        <v>149</v>
      </c>
    </row>
    <row r="125" spans="1:65" s="13" customFormat="1">
      <c r="B125" s="171"/>
      <c r="D125" s="172" t="s">
        <v>117</v>
      </c>
      <c r="E125" s="173" t="s">
        <v>1</v>
      </c>
      <c r="F125" s="174" t="s">
        <v>82</v>
      </c>
      <c r="H125" s="175">
        <v>1</v>
      </c>
      <c r="I125" s="176"/>
      <c r="L125" s="171"/>
      <c r="M125" s="177"/>
      <c r="N125" s="178"/>
      <c r="O125" s="178"/>
      <c r="P125" s="178"/>
      <c r="Q125" s="178"/>
      <c r="R125" s="178"/>
      <c r="S125" s="178"/>
      <c r="T125" s="179"/>
      <c r="AT125" s="173" t="s">
        <v>117</v>
      </c>
      <c r="AU125" s="173" t="s">
        <v>83</v>
      </c>
      <c r="AV125" s="13" t="s">
        <v>83</v>
      </c>
      <c r="AW125" s="13" t="s">
        <v>32</v>
      </c>
      <c r="AX125" s="13" t="s">
        <v>82</v>
      </c>
      <c r="AY125" s="173" t="s">
        <v>113</v>
      </c>
    </row>
    <row r="126" spans="1:65" s="2" customFormat="1" ht="32.450000000000003" customHeight="1">
      <c r="A126" s="31"/>
      <c r="B126" s="156"/>
      <c r="C126" s="157" t="s">
        <v>83</v>
      </c>
      <c r="D126" s="157" t="s">
        <v>114</v>
      </c>
      <c r="E126" s="158" t="s">
        <v>150</v>
      </c>
      <c r="F126" s="159" t="s">
        <v>151</v>
      </c>
      <c r="G126" s="160" t="s">
        <v>152</v>
      </c>
      <c r="H126" s="161">
        <v>1</v>
      </c>
      <c r="I126" s="162"/>
      <c r="J126" s="163">
        <f>ROUND(I126*H126,2)</f>
        <v>0</v>
      </c>
      <c r="K126" s="164"/>
      <c r="L126" s="32"/>
      <c r="M126" s="165" t="s">
        <v>1</v>
      </c>
      <c r="N126" s="166" t="s">
        <v>41</v>
      </c>
      <c r="O126" s="57"/>
      <c r="P126" s="167">
        <f>O126*H126</f>
        <v>0</v>
      </c>
      <c r="Q126" s="167">
        <v>21.35</v>
      </c>
      <c r="R126" s="167">
        <f>Q126*H126</f>
        <v>21.35</v>
      </c>
      <c r="S126" s="167">
        <v>0</v>
      </c>
      <c r="T126" s="168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69" t="s">
        <v>116</v>
      </c>
      <c r="AT126" s="169" t="s">
        <v>114</v>
      </c>
      <c r="AU126" s="169" t="s">
        <v>83</v>
      </c>
      <c r="AY126" s="16" t="s">
        <v>113</v>
      </c>
      <c r="BE126" s="170">
        <f>IF(N126="základní",J126,0)</f>
        <v>0</v>
      </c>
      <c r="BF126" s="170">
        <f>IF(N126="snížená",J126,0)</f>
        <v>0</v>
      </c>
      <c r="BG126" s="170">
        <f>IF(N126="zákl. přenesená",J126,0)</f>
        <v>0</v>
      </c>
      <c r="BH126" s="170">
        <f>IF(N126="sníž. přenesená",J126,0)</f>
        <v>0</v>
      </c>
      <c r="BI126" s="170">
        <f>IF(N126="nulová",J126,0)</f>
        <v>0</v>
      </c>
      <c r="BJ126" s="16" t="s">
        <v>82</v>
      </c>
      <c r="BK126" s="170">
        <f>ROUND(I126*H126,2)</f>
        <v>0</v>
      </c>
      <c r="BL126" s="16" t="s">
        <v>116</v>
      </c>
      <c r="BM126" s="169" t="s">
        <v>153</v>
      </c>
    </row>
    <row r="127" spans="1:65" s="13" customFormat="1">
      <c r="B127" s="171"/>
      <c r="D127" s="172" t="s">
        <v>117</v>
      </c>
      <c r="E127" s="173" t="s">
        <v>1</v>
      </c>
      <c r="F127" s="174" t="s">
        <v>82</v>
      </c>
      <c r="H127" s="175">
        <v>1</v>
      </c>
      <c r="I127" s="176"/>
      <c r="L127" s="171"/>
      <c r="M127" s="177"/>
      <c r="N127" s="178"/>
      <c r="O127" s="178"/>
      <c r="P127" s="178"/>
      <c r="Q127" s="178"/>
      <c r="R127" s="178"/>
      <c r="S127" s="178"/>
      <c r="T127" s="179"/>
      <c r="AT127" s="173" t="s">
        <v>117</v>
      </c>
      <c r="AU127" s="173" t="s">
        <v>83</v>
      </c>
      <c r="AV127" s="13" t="s">
        <v>83</v>
      </c>
      <c r="AW127" s="13" t="s">
        <v>32</v>
      </c>
      <c r="AX127" s="13" t="s">
        <v>82</v>
      </c>
      <c r="AY127" s="173" t="s">
        <v>113</v>
      </c>
    </row>
    <row r="128" spans="1:65" s="2" customFormat="1" ht="21.6" customHeight="1">
      <c r="A128" s="31"/>
      <c r="B128" s="156"/>
      <c r="C128" s="157" t="s">
        <v>119</v>
      </c>
      <c r="D128" s="157" t="s">
        <v>114</v>
      </c>
      <c r="E128" s="158" t="s">
        <v>154</v>
      </c>
      <c r="F128" s="159" t="s">
        <v>155</v>
      </c>
      <c r="G128" s="160" t="s">
        <v>152</v>
      </c>
      <c r="H128" s="161">
        <v>1</v>
      </c>
      <c r="I128" s="162"/>
      <c r="J128" s="163">
        <f>ROUND(I128*H128,2)</f>
        <v>0</v>
      </c>
      <c r="K128" s="164"/>
      <c r="L128" s="32"/>
      <c r="M128" s="165" t="s">
        <v>1</v>
      </c>
      <c r="N128" s="166" t="s">
        <v>41</v>
      </c>
      <c r="O128" s="57"/>
      <c r="P128" s="167">
        <f>O128*H128</f>
        <v>0</v>
      </c>
      <c r="Q128" s="167">
        <v>11.13</v>
      </c>
      <c r="R128" s="167">
        <f>Q128*H128</f>
        <v>11.13</v>
      </c>
      <c r="S128" s="167">
        <v>0</v>
      </c>
      <c r="T128" s="168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69" t="s">
        <v>116</v>
      </c>
      <c r="AT128" s="169" t="s">
        <v>114</v>
      </c>
      <c r="AU128" s="169" t="s">
        <v>83</v>
      </c>
      <c r="AY128" s="16" t="s">
        <v>113</v>
      </c>
      <c r="BE128" s="170">
        <f>IF(N128="základní",J128,0)</f>
        <v>0</v>
      </c>
      <c r="BF128" s="170">
        <f>IF(N128="snížená",J128,0)</f>
        <v>0</v>
      </c>
      <c r="BG128" s="170">
        <f>IF(N128="zákl. přenesená",J128,0)</f>
        <v>0</v>
      </c>
      <c r="BH128" s="170">
        <f>IF(N128="sníž. přenesená",J128,0)</f>
        <v>0</v>
      </c>
      <c r="BI128" s="170">
        <f>IF(N128="nulová",J128,0)</f>
        <v>0</v>
      </c>
      <c r="BJ128" s="16" t="s">
        <v>82</v>
      </c>
      <c r="BK128" s="170">
        <f>ROUND(I128*H128,2)</f>
        <v>0</v>
      </c>
      <c r="BL128" s="16" t="s">
        <v>116</v>
      </c>
      <c r="BM128" s="169" t="s">
        <v>156</v>
      </c>
    </row>
    <row r="129" spans="1:65" s="13" customFormat="1">
      <c r="B129" s="171"/>
      <c r="D129" s="172" t="s">
        <v>117</v>
      </c>
      <c r="E129" s="173" t="s">
        <v>1</v>
      </c>
      <c r="F129" s="174" t="s">
        <v>82</v>
      </c>
      <c r="H129" s="175">
        <v>1</v>
      </c>
      <c r="I129" s="176"/>
      <c r="L129" s="171"/>
      <c r="M129" s="177"/>
      <c r="N129" s="178"/>
      <c r="O129" s="178"/>
      <c r="P129" s="178"/>
      <c r="Q129" s="178"/>
      <c r="R129" s="178"/>
      <c r="S129" s="178"/>
      <c r="T129" s="179"/>
      <c r="AT129" s="173" t="s">
        <v>117</v>
      </c>
      <c r="AU129" s="173" t="s">
        <v>83</v>
      </c>
      <c r="AV129" s="13" t="s">
        <v>83</v>
      </c>
      <c r="AW129" s="13" t="s">
        <v>32</v>
      </c>
      <c r="AX129" s="13" t="s">
        <v>82</v>
      </c>
      <c r="AY129" s="173" t="s">
        <v>113</v>
      </c>
    </row>
    <row r="130" spans="1:65" s="2" customFormat="1" ht="14.45" customHeight="1">
      <c r="A130" s="31"/>
      <c r="B130" s="156"/>
      <c r="C130" s="157" t="s">
        <v>116</v>
      </c>
      <c r="D130" s="157" t="s">
        <v>114</v>
      </c>
      <c r="E130" s="158" t="s">
        <v>157</v>
      </c>
      <c r="F130" s="159" t="s">
        <v>158</v>
      </c>
      <c r="G130" s="160" t="s">
        <v>133</v>
      </c>
      <c r="H130" s="161">
        <v>1</v>
      </c>
      <c r="I130" s="162"/>
      <c r="J130" s="163">
        <f>ROUND(I130*H130,2)</f>
        <v>0</v>
      </c>
      <c r="K130" s="164"/>
      <c r="L130" s="32"/>
      <c r="M130" s="165" t="s">
        <v>1</v>
      </c>
      <c r="N130" s="166" t="s">
        <v>41</v>
      </c>
      <c r="O130" s="57"/>
      <c r="P130" s="167">
        <f>O130*H130</f>
        <v>0</v>
      </c>
      <c r="Q130" s="167">
        <v>0</v>
      </c>
      <c r="R130" s="167">
        <f>Q130*H130</f>
        <v>0</v>
      </c>
      <c r="S130" s="167">
        <v>0</v>
      </c>
      <c r="T130" s="168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69" t="s">
        <v>116</v>
      </c>
      <c r="AT130" s="169" t="s">
        <v>114</v>
      </c>
      <c r="AU130" s="169" t="s">
        <v>83</v>
      </c>
      <c r="AY130" s="16" t="s">
        <v>113</v>
      </c>
      <c r="BE130" s="170">
        <f>IF(N130="základní",J130,0)</f>
        <v>0</v>
      </c>
      <c r="BF130" s="170">
        <f>IF(N130="snížená",J130,0)</f>
        <v>0</v>
      </c>
      <c r="BG130" s="170">
        <f>IF(N130="zákl. přenesená",J130,0)</f>
        <v>0</v>
      </c>
      <c r="BH130" s="170">
        <f>IF(N130="sníž. přenesená",J130,0)</f>
        <v>0</v>
      </c>
      <c r="BI130" s="170">
        <f>IF(N130="nulová",J130,0)</f>
        <v>0</v>
      </c>
      <c r="BJ130" s="16" t="s">
        <v>82</v>
      </c>
      <c r="BK130" s="170">
        <f>ROUND(I130*H130,2)</f>
        <v>0</v>
      </c>
      <c r="BL130" s="16" t="s">
        <v>116</v>
      </c>
      <c r="BM130" s="169" t="s">
        <v>159</v>
      </c>
    </row>
    <row r="131" spans="1:65" s="13" customFormat="1">
      <c r="B131" s="171"/>
      <c r="D131" s="172" t="s">
        <v>117</v>
      </c>
      <c r="E131" s="173" t="s">
        <v>1</v>
      </c>
      <c r="F131" s="174" t="s">
        <v>82</v>
      </c>
      <c r="H131" s="175">
        <v>1</v>
      </c>
      <c r="I131" s="176"/>
      <c r="L131" s="171"/>
      <c r="M131" s="177"/>
      <c r="N131" s="178"/>
      <c r="O131" s="178"/>
      <c r="P131" s="178"/>
      <c r="Q131" s="178"/>
      <c r="R131" s="178"/>
      <c r="S131" s="178"/>
      <c r="T131" s="179"/>
      <c r="AT131" s="173" t="s">
        <v>117</v>
      </c>
      <c r="AU131" s="173" t="s">
        <v>83</v>
      </c>
      <c r="AV131" s="13" t="s">
        <v>83</v>
      </c>
      <c r="AW131" s="13" t="s">
        <v>32</v>
      </c>
      <c r="AX131" s="13" t="s">
        <v>82</v>
      </c>
      <c r="AY131" s="173" t="s">
        <v>113</v>
      </c>
    </row>
    <row r="132" spans="1:65" s="2" customFormat="1" ht="14.45" customHeight="1">
      <c r="A132" s="31"/>
      <c r="B132" s="156"/>
      <c r="C132" s="157" t="s">
        <v>120</v>
      </c>
      <c r="D132" s="157" t="s">
        <v>114</v>
      </c>
      <c r="E132" s="158" t="s">
        <v>160</v>
      </c>
      <c r="F132" s="159" t="s">
        <v>161</v>
      </c>
      <c r="G132" s="160" t="s">
        <v>133</v>
      </c>
      <c r="H132" s="161">
        <v>1</v>
      </c>
      <c r="I132" s="162"/>
      <c r="J132" s="163">
        <f>ROUND(I132*H132,2)</f>
        <v>0</v>
      </c>
      <c r="K132" s="164"/>
      <c r="L132" s="32"/>
      <c r="M132" s="165" t="s">
        <v>1</v>
      </c>
      <c r="N132" s="166" t="s">
        <v>41</v>
      </c>
      <c r="O132" s="57"/>
      <c r="P132" s="167">
        <f>O132*H132</f>
        <v>0</v>
      </c>
      <c r="Q132" s="167">
        <v>0</v>
      </c>
      <c r="R132" s="167">
        <f>Q132*H132</f>
        <v>0</v>
      </c>
      <c r="S132" s="167">
        <v>0</v>
      </c>
      <c r="T132" s="168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69" t="s">
        <v>116</v>
      </c>
      <c r="AT132" s="169" t="s">
        <v>114</v>
      </c>
      <c r="AU132" s="169" t="s">
        <v>83</v>
      </c>
      <c r="AY132" s="16" t="s">
        <v>113</v>
      </c>
      <c r="BE132" s="170">
        <f>IF(N132="základní",J132,0)</f>
        <v>0</v>
      </c>
      <c r="BF132" s="170">
        <f>IF(N132="snížená",J132,0)</f>
        <v>0</v>
      </c>
      <c r="BG132" s="170">
        <f>IF(N132="zákl. přenesená",J132,0)</f>
        <v>0</v>
      </c>
      <c r="BH132" s="170">
        <f>IF(N132="sníž. přenesená",J132,0)</f>
        <v>0</v>
      </c>
      <c r="BI132" s="170">
        <f>IF(N132="nulová",J132,0)</f>
        <v>0</v>
      </c>
      <c r="BJ132" s="16" t="s">
        <v>82</v>
      </c>
      <c r="BK132" s="170">
        <f>ROUND(I132*H132,2)</f>
        <v>0</v>
      </c>
      <c r="BL132" s="16" t="s">
        <v>116</v>
      </c>
      <c r="BM132" s="169" t="s">
        <v>162</v>
      </c>
    </row>
    <row r="133" spans="1:65" s="13" customFormat="1">
      <c r="B133" s="171"/>
      <c r="D133" s="172" t="s">
        <v>117</v>
      </c>
      <c r="E133" s="173" t="s">
        <v>1</v>
      </c>
      <c r="F133" s="174" t="s">
        <v>82</v>
      </c>
      <c r="H133" s="175">
        <v>1</v>
      </c>
      <c r="I133" s="176"/>
      <c r="L133" s="171"/>
      <c r="M133" s="177"/>
      <c r="N133" s="178"/>
      <c r="O133" s="178"/>
      <c r="P133" s="178"/>
      <c r="Q133" s="178"/>
      <c r="R133" s="178"/>
      <c r="S133" s="178"/>
      <c r="T133" s="179"/>
      <c r="AT133" s="173" t="s">
        <v>117</v>
      </c>
      <c r="AU133" s="173" t="s">
        <v>83</v>
      </c>
      <c r="AV133" s="13" t="s">
        <v>83</v>
      </c>
      <c r="AW133" s="13" t="s">
        <v>32</v>
      </c>
      <c r="AX133" s="13" t="s">
        <v>82</v>
      </c>
      <c r="AY133" s="173" t="s">
        <v>113</v>
      </c>
    </row>
    <row r="134" spans="1:65" s="2" customFormat="1" ht="14.45" customHeight="1">
      <c r="A134" s="31"/>
      <c r="B134" s="156"/>
      <c r="C134" s="157" t="s">
        <v>121</v>
      </c>
      <c r="D134" s="157" t="s">
        <v>114</v>
      </c>
      <c r="E134" s="158" t="s">
        <v>163</v>
      </c>
      <c r="F134" s="159" t="s">
        <v>164</v>
      </c>
      <c r="G134" s="160" t="s">
        <v>133</v>
      </c>
      <c r="H134" s="161">
        <v>1</v>
      </c>
      <c r="I134" s="162"/>
      <c r="J134" s="163">
        <f>ROUND(I134*H134,2)</f>
        <v>0</v>
      </c>
      <c r="K134" s="164"/>
      <c r="L134" s="32"/>
      <c r="M134" s="165" t="s">
        <v>1</v>
      </c>
      <c r="N134" s="166" t="s">
        <v>41</v>
      </c>
      <c r="O134" s="57"/>
      <c r="P134" s="167">
        <f>O134*H134</f>
        <v>0</v>
      </c>
      <c r="Q134" s="167">
        <v>0</v>
      </c>
      <c r="R134" s="167">
        <f>Q134*H134</f>
        <v>0</v>
      </c>
      <c r="S134" s="167">
        <v>0</v>
      </c>
      <c r="T134" s="168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69" t="s">
        <v>116</v>
      </c>
      <c r="AT134" s="169" t="s">
        <v>114</v>
      </c>
      <c r="AU134" s="169" t="s">
        <v>83</v>
      </c>
      <c r="AY134" s="16" t="s">
        <v>113</v>
      </c>
      <c r="BE134" s="170">
        <f>IF(N134="základní",J134,0)</f>
        <v>0</v>
      </c>
      <c r="BF134" s="170">
        <f>IF(N134="snížená",J134,0)</f>
        <v>0</v>
      </c>
      <c r="BG134" s="170">
        <f>IF(N134="zákl. přenesená",J134,0)</f>
        <v>0</v>
      </c>
      <c r="BH134" s="170">
        <f>IF(N134="sníž. přenesená",J134,0)</f>
        <v>0</v>
      </c>
      <c r="BI134" s="170">
        <f>IF(N134="nulová",J134,0)</f>
        <v>0</v>
      </c>
      <c r="BJ134" s="16" t="s">
        <v>82</v>
      </c>
      <c r="BK134" s="170">
        <f>ROUND(I134*H134,2)</f>
        <v>0</v>
      </c>
      <c r="BL134" s="16" t="s">
        <v>116</v>
      </c>
      <c r="BM134" s="169" t="s">
        <v>165</v>
      </c>
    </row>
    <row r="135" spans="1:65" s="13" customFormat="1">
      <c r="B135" s="171"/>
      <c r="D135" s="172" t="s">
        <v>117</v>
      </c>
      <c r="E135" s="173" t="s">
        <v>1</v>
      </c>
      <c r="F135" s="174" t="s">
        <v>82</v>
      </c>
      <c r="H135" s="175">
        <v>1</v>
      </c>
      <c r="I135" s="176"/>
      <c r="L135" s="171"/>
      <c r="M135" s="177"/>
      <c r="N135" s="178"/>
      <c r="O135" s="178"/>
      <c r="P135" s="178"/>
      <c r="Q135" s="178"/>
      <c r="R135" s="178"/>
      <c r="S135" s="178"/>
      <c r="T135" s="179"/>
      <c r="AT135" s="173" t="s">
        <v>117</v>
      </c>
      <c r="AU135" s="173" t="s">
        <v>83</v>
      </c>
      <c r="AV135" s="13" t="s">
        <v>83</v>
      </c>
      <c r="AW135" s="13" t="s">
        <v>32</v>
      </c>
      <c r="AX135" s="13" t="s">
        <v>82</v>
      </c>
      <c r="AY135" s="173" t="s">
        <v>113</v>
      </c>
    </row>
    <row r="136" spans="1:65" s="2" customFormat="1" ht="21.6" customHeight="1">
      <c r="A136" s="31"/>
      <c r="B136" s="156"/>
      <c r="C136" s="188" t="s">
        <v>122</v>
      </c>
      <c r="D136" s="188" t="s">
        <v>123</v>
      </c>
      <c r="E136" s="189" t="s">
        <v>166</v>
      </c>
      <c r="F136" s="190" t="s">
        <v>167</v>
      </c>
      <c r="G136" s="191" t="s">
        <v>133</v>
      </c>
      <c r="H136" s="192">
        <v>1</v>
      </c>
      <c r="I136" s="193"/>
      <c r="J136" s="194">
        <f>ROUND(I136*H136,2)</f>
        <v>0</v>
      </c>
      <c r="K136" s="195"/>
      <c r="L136" s="196"/>
      <c r="M136" s="197" t="s">
        <v>1</v>
      </c>
      <c r="N136" s="198" t="s">
        <v>41</v>
      </c>
      <c r="O136" s="57"/>
      <c r="P136" s="167">
        <f>O136*H136</f>
        <v>0</v>
      </c>
      <c r="Q136" s="167">
        <v>0.254</v>
      </c>
      <c r="R136" s="167">
        <f>Q136*H136</f>
        <v>0.254</v>
      </c>
      <c r="S136" s="167">
        <v>0</v>
      </c>
      <c r="T136" s="16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69" t="s">
        <v>125</v>
      </c>
      <c r="AT136" s="169" t="s">
        <v>123</v>
      </c>
      <c r="AU136" s="169" t="s">
        <v>83</v>
      </c>
      <c r="AY136" s="16" t="s">
        <v>113</v>
      </c>
      <c r="BE136" s="170">
        <f>IF(N136="základní",J136,0)</f>
        <v>0</v>
      </c>
      <c r="BF136" s="170">
        <f>IF(N136="snížená",J136,0)</f>
        <v>0</v>
      </c>
      <c r="BG136" s="170">
        <f>IF(N136="zákl. přenesená",J136,0)</f>
        <v>0</v>
      </c>
      <c r="BH136" s="170">
        <f>IF(N136="sníž. přenesená",J136,0)</f>
        <v>0</v>
      </c>
      <c r="BI136" s="170">
        <f>IF(N136="nulová",J136,0)</f>
        <v>0</v>
      </c>
      <c r="BJ136" s="16" t="s">
        <v>82</v>
      </c>
      <c r="BK136" s="170">
        <f>ROUND(I136*H136,2)</f>
        <v>0</v>
      </c>
      <c r="BL136" s="16" t="s">
        <v>116</v>
      </c>
      <c r="BM136" s="169" t="s">
        <v>168</v>
      </c>
    </row>
    <row r="137" spans="1:65" s="13" customFormat="1">
      <c r="B137" s="171"/>
      <c r="D137" s="172" t="s">
        <v>117</v>
      </c>
      <c r="E137" s="173" t="s">
        <v>1</v>
      </c>
      <c r="F137" s="174" t="s">
        <v>82</v>
      </c>
      <c r="H137" s="175">
        <v>1</v>
      </c>
      <c r="I137" s="176"/>
      <c r="L137" s="171"/>
      <c r="M137" s="177"/>
      <c r="N137" s="178"/>
      <c r="O137" s="178"/>
      <c r="P137" s="178"/>
      <c r="Q137" s="178"/>
      <c r="R137" s="178"/>
      <c r="S137" s="178"/>
      <c r="T137" s="179"/>
      <c r="AT137" s="173" t="s">
        <v>117</v>
      </c>
      <c r="AU137" s="173" t="s">
        <v>83</v>
      </c>
      <c r="AV137" s="13" t="s">
        <v>83</v>
      </c>
      <c r="AW137" s="13" t="s">
        <v>32</v>
      </c>
      <c r="AX137" s="13" t="s">
        <v>82</v>
      </c>
      <c r="AY137" s="173" t="s">
        <v>113</v>
      </c>
    </row>
    <row r="138" spans="1:65" s="2" customFormat="1" ht="21.6" customHeight="1">
      <c r="A138" s="31"/>
      <c r="B138" s="156"/>
      <c r="C138" s="188" t="s">
        <v>125</v>
      </c>
      <c r="D138" s="188" t="s">
        <v>123</v>
      </c>
      <c r="E138" s="189" t="s">
        <v>169</v>
      </c>
      <c r="F138" s="190" t="s">
        <v>170</v>
      </c>
      <c r="G138" s="191" t="s">
        <v>133</v>
      </c>
      <c r="H138" s="192">
        <v>1</v>
      </c>
      <c r="I138" s="193"/>
      <c r="J138" s="194">
        <f>ROUND(I138*H138,2)</f>
        <v>0</v>
      </c>
      <c r="K138" s="195"/>
      <c r="L138" s="196"/>
      <c r="M138" s="197" t="s">
        <v>1</v>
      </c>
      <c r="N138" s="198" t="s">
        <v>41</v>
      </c>
      <c r="O138" s="57"/>
      <c r="P138" s="167">
        <f>O138*H138</f>
        <v>0</v>
      </c>
      <c r="Q138" s="167">
        <v>0.58499999999999996</v>
      </c>
      <c r="R138" s="167">
        <f>Q138*H138</f>
        <v>0.58499999999999996</v>
      </c>
      <c r="S138" s="167">
        <v>0</v>
      </c>
      <c r="T138" s="168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69" t="s">
        <v>125</v>
      </c>
      <c r="AT138" s="169" t="s">
        <v>123</v>
      </c>
      <c r="AU138" s="169" t="s">
        <v>83</v>
      </c>
      <c r="AY138" s="16" t="s">
        <v>113</v>
      </c>
      <c r="BE138" s="170">
        <f>IF(N138="základní",J138,0)</f>
        <v>0</v>
      </c>
      <c r="BF138" s="170">
        <f>IF(N138="snížená",J138,0)</f>
        <v>0</v>
      </c>
      <c r="BG138" s="170">
        <f>IF(N138="zákl. přenesená",J138,0)</f>
        <v>0</v>
      </c>
      <c r="BH138" s="170">
        <f>IF(N138="sníž. přenesená",J138,0)</f>
        <v>0</v>
      </c>
      <c r="BI138" s="170">
        <f>IF(N138="nulová",J138,0)</f>
        <v>0</v>
      </c>
      <c r="BJ138" s="16" t="s">
        <v>82</v>
      </c>
      <c r="BK138" s="170">
        <f>ROUND(I138*H138,2)</f>
        <v>0</v>
      </c>
      <c r="BL138" s="16" t="s">
        <v>116</v>
      </c>
      <c r="BM138" s="169" t="s">
        <v>171</v>
      </c>
    </row>
    <row r="139" spans="1:65" s="13" customFormat="1">
      <c r="B139" s="171"/>
      <c r="D139" s="172" t="s">
        <v>117</v>
      </c>
      <c r="E139" s="173" t="s">
        <v>1</v>
      </c>
      <c r="F139" s="174" t="s">
        <v>82</v>
      </c>
      <c r="H139" s="175">
        <v>1</v>
      </c>
      <c r="I139" s="176"/>
      <c r="L139" s="171"/>
      <c r="M139" s="177"/>
      <c r="N139" s="178"/>
      <c r="O139" s="178"/>
      <c r="P139" s="178"/>
      <c r="Q139" s="178"/>
      <c r="R139" s="178"/>
      <c r="S139" s="178"/>
      <c r="T139" s="179"/>
      <c r="AT139" s="173" t="s">
        <v>117</v>
      </c>
      <c r="AU139" s="173" t="s">
        <v>83</v>
      </c>
      <c r="AV139" s="13" t="s">
        <v>83</v>
      </c>
      <c r="AW139" s="13" t="s">
        <v>32</v>
      </c>
      <c r="AX139" s="13" t="s">
        <v>82</v>
      </c>
      <c r="AY139" s="173" t="s">
        <v>113</v>
      </c>
    </row>
    <row r="140" spans="1:65" s="12" customFormat="1" ht="22.9" customHeight="1">
      <c r="B140" s="143"/>
      <c r="D140" s="144" t="s">
        <v>75</v>
      </c>
      <c r="E140" s="154" t="s">
        <v>116</v>
      </c>
      <c r="F140" s="154" t="s">
        <v>126</v>
      </c>
      <c r="I140" s="146"/>
      <c r="J140" s="155">
        <f>BK140</f>
        <v>0</v>
      </c>
      <c r="L140" s="143"/>
      <c r="M140" s="148"/>
      <c r="N140" s="149"/>
      <c r="O140" s="149"/>
      <c r="P140" s="150">
        <f>SUM(P141:P143)</f>
        <v>0</v>
      </c>
      <c r="Q140" s="149"/>
      <c r="R140" s="150">
        <f>SUM(R141:R143)</f>
        <v>0</v>
      </c>
      <c r="S140" s="149"/>
      <c r="T140" s="151">
        <f>SUM(T141:T143)</f>
        <v>0</v>
      </c>
      <c r="AR140" s="144" t="s">
        <v>82</v>
      </c>
      <c r="AT140" s="152" t="s">
        <v>75</v>
      </c>
      <c r="AU140" s="152" t="s">
        <v>82</v>
      </c>
      <c r="AY140" s="144" t="s">
        <v>113</v>
      </c>
      <c r="BK140" s="153">
        <f>SUM(BK141:BK143)</f>
        <v>0</v>
      </c>
    </row>
    <row r="141" spans="1:65" s="2" customFormat="1" ht="21.6" customHeight="1">
      <c r="A141" s="31"/>
      <c r="B141" s="156"/>
      <c r="C141" s="157" t="s">
        <v>129</v>
      </c>
      <c r="D141" s="157" t="s">
        <v>114</v>
      </c>
      <c r="E141" s="158" t="s">
        <v>127</v>
      </c>
      <c r="F141" s="159" t="s">
        <v>128</v>
      </c>
      <c r="G141" s="160" t="s">
        <v>115</v>
      </c>
      <c r="H141" s="161">
        <v>4.12</v>
      </c>
      <c r="I141" s="162"/>
      <c r="J141" s="163">
        <f>ROUND(I141*H141,2)</f>
        <v>0</v>
      </c>
      <c r="K141" s="164"/>
      <c r="L141" s="32"/>
      <c r="M141" s="165" t="s">
        <v>1</v>
      </c>
      <c r="N141" s="166" t="s">
        <v>41</v>
      </c>
      <c r="O141" s="57"/>
      <c r="P141" s="167">
        <f>O141*H141</f>
        <v>0</v>
      </c>
      <c r="Q141" s="167">
        <v>0</v>
      </c>
      <c r="R141" s="167">
        <f>Q141*H141</f>
        <v>0</v>
      </c>
      <c r="S141" s="167">
        <v>0</v>
      </c>
      <c r="T141" s="16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69" t="s">
        <v>116</v>
      </c>
      <c r="AT141" s="169" t="s">
        <v>114</v>
      </c>
      <c r="AU141" s="169" t="s">
        <v>83</v>
      </c>
      <c r="AY141" s="16" t="s">
        <v>113</v>
      </c>
      <c r="BE141" s="170">
        <f>IF(N141="základní",J141,0)</f>
        <v>0</v>
      </c>
      <c r="BF141" s="170">
        <f>IF(N141="snížená",J141,0)</f>
        <v>0</v>
      </c>
      <c r="BG141" s="170">
        <f>IF(N141="zákl. přenesená",J141,0)</f>
        <v>0</v>
      </c>
      <c r="BH141" s="170">
        <f>IF(N141="sníž. přenesená",J141,0)</f>
        <v>0</v>
      </c>
      <c r="BI141" s="170">
        <f>IF(N141="nulová",J141,0)</f>
        <v>0</v>
      </c>
      <c r="BJ141" s="16" t="s">
        <v>82</v>
      </c>
      <c r="BK141" s="170">
        <f>ROUND(I141*H141,2)</f>
        <v>0</v>
      </c>
      <c r="BL141" s="16" t="s">
        <v>116</v>
      </c>
      <c r="BM141" s="169" t="s">
        <v>172</v>
      </c>
    </row>
    <row r="142" spans="1:65" s="13" customFormat="1">
      <c r="B142" s="171"/>
      <c r="D142" s="172" t="s">
        <v>117</v>
      </c>
      <c r="E142" s="173" t="s">
        <v>1</v>
      </c>
      <c r="F142" s="174" t="s">
        <v>173</v>
      </c>
      <c r="H142" s="175">
        <v>4.12</v>
      </c>
      <c r="I142" s="176"/>
      <c r="L142" s="171"/>
      <c r="M142" s="177"/>
      <c r="N142" s="178"/>
      <c r="O142" s="178"/>
      <c r="P142" s="178"/>
      <c r="Q142" s="178"/>
      <c r="R142" s="178"/>
      <c r="S142" s="178"/>
      <c r="T142" s="179"/>
      <c r="AT142" s="173" t="s">
        <v>117</v>
      </c>
      <c r="AU142" s="173" t="s">
        <v>83</v>
      </c>
      <c r="AV142" s="13" t="s">
        <v>83</v>
      </c>
      <c r="AW142" s="13" t="s">
        <v>32</v>
      </c>
      <c r="AX142" s="13" t="s">
        <v>76</v>
      </c>
      <c r="AY142" s="173" t="s">
        <v>113</v>
      </c>
    </row>
    <row r="143" spans="1:65" s="14" customFormat="1">
      <c r="B143" s="180"/>
      <c r="D143" s="172" t="s">
        <v>117</v>
      </c>
      <c r="E143" s="181" t="s">
        <v>87</v>
      </c>
      <c r="F143" s="182" t="s">
        <v>118</v>
      </c>
      <c r="H143" s="183">
        <v>4.12</v>
      </c>
      <c r="I143" s="184"/>
      <c r="L143" s="180"/>
      <c r="M143" s="185"/>
      <c r="N143" s="186"/>
      <c r="O143" s="186"/>
      <c r="P143" s="186"/>
      <c r="Q143" s="186"/>
      <c r="R143" s="186"/>
      <c r="S143" s="186"/>
      <c r="T143" s="187"/>
      <c r="AT143" s="181" t="s">
        <v>117</v>
      </c>
      <c r="AU143" s="181" t="s">
        <v>83</v>
      </c>
      <c r="AV143" s="14" t="s">
        <v>116</v>
      </c>
      <c r="AW143" s="14" t="s">
        <v>32</v>
      </c>
      <c r="AX143" s="14" t="s">
        <v>82</v>
      </c>
      <c r="AY143" s="181" t="s">
        <v>113</v>
      </c>
    </row>
    <row r="144" spans="1:65" s="12" customFormat="1" ht="22.9" customHeight="1">
      <c r="B144" s="143"/>
      <c r="D144" s="144" t="s">
        <v>75</v>
      </c>
      <c r="E144" s="154" t="s">
        <v>125</v>
      </c>
      <c r="F144" s="154" t="s">
        <v>131</v>
      </c>
      <c r="I144" s="146"/>
      <c r="J144" s="155">
        <f>BK144</f>
        <v>0</v>
      </c>
      <c r="L144" s="143"/>
      <c r="M144" s="148"/>
      <c r="N144" s="149"/>
      <c r="O144" s="149"/>
      <c r="P144" s="150">
        <f>SUM(P145:P152)</f>
        <v>0</v>
      </c>
      <c r="Q144" s="149"/>
      <c r="R144" s="150">
        <f>SUM(R145:R152)</f>
        <v>0.41924700000000004</v>
      </c>
      <c r="S144" s="149"/>
      <c r="T144" s="151">
        <f>SUM(T145:T152)</f>
        <v>0</v>
      </c>
      <c r="AR144" s="144" t="s">
        <v>82</v>
      </c>
      <c r="AT144" s="152" t="s">
        <v>75</v>
      </c>
      <c r="AU144" s="152" t="s">
        <v>82</v>
      </c>
      <c r="AY144" s="144" t="s">
        <v>113</v>
      </c>
      <c r="BK144" s="153">
        <f>SUM(BK145:BK152)</f>
        <v>0</v>
      </c>
    </row>
    <row r="145" spans="1:65" s="2" customFormat="1" ht="21.6" customHeight="1">
      <c r="A145" s="31"/>
      <c r="B145" s="156"/>
      <c r="C145" s="157" t="s">
        <v>130</v>
      </c>
      <c r="D145" s="157" t="s">
        <v>114</v>
      </c>
      <c r="E145" s="158" t="s">
        <v>137</v>
      </c>
      <c r="F145" s="159" t="s">
        <v>138</v>
      </c>
      <c r="G145" s="160" t="s">
        <v>139</v>
      </c>
      <c r="H145" s="161">
        <v>2</v>
      </c>
      <c r="I145" s="162"/>
      <c r="J145" s="163">
        <f>ROUND(I145*H145,2)</f>
        <v>0</v>
      </c>
      <c r="K145" s="164"/>
      <c r="L145" s="32"/>
      <c r="M145" s="165" t="s">
        <v>1</v>
      </c>
      <c r="N145" s="166" t="s">
        <v>41</v>
      </c>
      <c r="O145" s="57"/>
      <c r="P145" s="167">
        <f>O145*H145</f>
        <v>0</v>
      </c>
      <c r="Q145" s="167">
        <v>1.0000000000000001E-5</v>
      </c>
      <c r="R145" s="167">
        <f>Q145*H145</f>
        <v>2.0000000000000002E-5</v>
      </c>
      <c r="S145" s="167">
        <v>0</v>
      </c>
      <c r="T145" s="168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69" t="s">
        <v>116</v>
      </c>
      <c r="AT145" s="169" t="s">
        <v>114</v>
      </c>
      <c r="AU145" s="169" t="s">
        <v>83</v>
      </c>
      <c r="AY145" s="16" t="s">
        <v>113</v>
      </c>
      <c r="BE145" s="170">
        <f>IF(N145="základní",J145,0)</f>
        <v>0</v>
      </c>
      <c r="BF145" s="170">
        <f>IF(N145="snížená",J145,0)</f>
        <v>0</v>
      </c>
      <c r="BG145" s="170">
        <f>IF(N145="zákl. přenesená",J145,0)</f>
        <v>0</v>
      </c>
      <c r="BH145" s="170">
        <f>IF(N145="sníž. přenesená",J145,0)</f>
        <v>0</v>
      </c>
      <c r="BI145" s="170">
        <f>IF(N145="nulová",J145,0)</f>
        <v>0</v>
      </c>
      <c r="BJ145" s="16" t="s">
        <v>82</v>
      </c>
      <c r="BK145" s="170">
        <f>ROUND(I145*H145,2)</f>
        <v>0</v>
      </c>
      <c r="BL145" s="16" t="s">
        <v>116</v>
      </c>
      <c r="BM145" s="169" t="s">
        <v>174</v>
      </c>
    </row>
    <row r="146" spans="1:65" s="13" customFormat="1">
      <c r="B146" s="171"/>
      <c r="D146" s="172" t="s">
        <v>117</v>
      </c>
      <c r="E146" s="173" t="s">
        <v>1</v>
      </c>
      <c r="F146" s="174" t="s">
        <v>83</v>
      </c>
      <c r="H146" s="175">
        <v>2</v>
      </c>
      <c r="I146" s="176"/>
      <c r="L146" s="171"/>
      <c r="M146" s="177"/>
      <c r="N146" s="178"/>
      <c r="O146" s="178"/>
      <c r="P146" s="178"/>
      <c r="Q146" s="178"/>
      <c r="R146" s="178"/>
      <c r="S146" s="178"/>
      <c r="T146" s="179"/>
      <c r="AT146" s="173" t="s">
        <v>117</v>
      </c>
      <c r="AU146" s="173" t="s">
        <v>83</v>
      </c>
      <c r="AV146" s="13" t="s">
        <v>83</v>
      </c>
      <c r="AW146" s="13" t="s">
        <v>32</v>
      </c>
      <c r="AX146" s="13" t="s">
        <v>82</v>
      </c>
      <c r="AY146" s="173" t="s">
        <v>113</v>
      </c>
    </row>
    <row r="147" spans="1:65" s="2" customFormat="1" ht="21.6" customHeight="1">
      <c r="A147" s="31"/>
      <c r="B147" s="156"/>
      <c r="C147" s="188" t="s">
        <v>132</v>
      </c>
      <c r="D147" s="188" t="s">
        <v>123</v>
      </c>
      <c r="E147" s="189" t="s">
        <v>140</v>
      </c>
      <c r="F147" s="190" t="s">
        <v>141</v>
      </c>
      <c r="G147" s="191" t="s">
        <v>139</v>
      </c>
      <c r="H147" s="192">
        <v>2.0299999999999998</v>
      </c>
      <c r="I147" s="193"/>
      <c r="J147" s="194">
        <f>ROUND(I147*H147,2)</f>
        <v>0</v>
      </c>
      <c r="K147" s="195"/>
      <c r="L147" s="196"/>
      <c r="M147" s="197" t="s">
        <v>1</v>
      </c>
      <c r="N147" s="198" t="s">
        <v>41</v>
      </c>
      <c r="O147" s="57"/>
      <c r="P147" s="167">
        <f>O147*H147</f>
        <v>0</v>
      </c>
      <c r="Q147" s="167">
        <v>2.8999999999999998E-3</v>
      </c>
      <c r="R147" s="167">
        <f>Q147*H147</f>
        <v>5.886999999999999E-3</v>
      </c>
      <c r="S147" s="167">
        <v>0</v>
      </c>
      <c r="T147" s="168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69" t="s">
        <v>125</v>
      </c>
      <c r="AT147" s="169" t="s">
        <v>123</v>
      </c>
      <c r="AU147" s="169" t="s">
        <v>83</v>
      </c>
      <c r="AY147" s="16" t="s">
        <v>113</v>
      </c>
      <c r="BE147" s="170">
        <f>IF(N147="základní",J147,0)</f>
        <v>0</v>
      </c>
      <c r="BF147" s="170">
        <f>IF(N147="snížená",J147,0)</f>
        <v>0</v>
      </c>
      <c r="BG147" s="170">
        <f>IF(N147="zákl. přenesená",J147,0)</f>
        <v>0</v>
      </c>
      <c r="BH147" s="170">
        <f>IF(N147="sníž. přenesená",J147,0)</f>
        <v>0</v>
      </c>
      <c r="BI147" s="170">
        <f>IF(N147="nulová",J147,0)</f>
        <v>0</v>
      </c>
      <c r="BJ147" s="16" t="s">
        <v>82</v>
      </c>
      <c r="BK147" s="170">
        <f>ROUND(I147*H147,2)</f>
        <v>0</v>
      </c>
      <c r="BL147" s="16" t="s">
        <v>116</v>
      </c>
      <c r="BM147" s="169" t="s">
        <v>175</v>
      </c>
    </row>
    <row r="148" spans="1:65" s="13" customFormat="1">
      <c r="B148" s="171"/>
      <c r="D148" s="172" t="s">
        <v>117</v>
      </c>
      <c r="E148" s="173" t="s">
        <v>1</v>
      </c>
      <c r="F148" s="174" t="s">
        <v>176</v>
      </c>
      <c r="H148" s="175">
        <v>2.0299999999999998</v>
      </c>
      <c r="I148" s="176"/>
      <c r="L148" s="171"/>
      <c r="M148" s="177"/>
      <c r="N148" s="178"/>
      <c r="O148" s="178"/>
      <c r="P148" s="178"/>
      <c r="Q148" s="178"/>
      <c r="R148" s="178"/>
      <c r="S148" s="178"/>
      <c r="T148" s="179"/>
      <c r="AT148" s="173" t="s">
        <v>117</v>
      </c>
      <c r="AU148" s="173" t="s">
        <v>83</v>
      </c>
      <c r="AV148" s="13" t="s">
        <v>83</v>
      </c>
      <c r="AW148" s="13" t="s">
        <v>32</v>
      </c>
      <c r="AX148" s="13" t="s">
        <v>82</v>
      </c>
      <c r="AY148" s="173" t="s">
        <v>113</v>
      </c>
    </row>
    <row r="149" spans="1:65" s="2" customFormat="1" ht="21.6" customHeight="1">
      <c r="A149" s="31"/>
      <c r="B149" s="156"/>
      <c r="C149" s="157" t="s">
        <v>134</v>
      </c>
      <c r="D149" s="157" t="s">
        <v>114</v>
      </c>
      <c r="E149" s="158" t="s">
        <v>177</v>
      </c>
      <c r="F149" s="159" t="s">
        <v>178</v>
      </c>
      <c r="G149" s="160" t="s">
        <v>133</v>
      </c>
      <c r="H149" s="161">
        <v>1</v>
      </c>
      <c r="I149" s="162"/>
      <c r="J149" s="163">
        <f>ROUND(I149*H149,2)</f>
        <v>0</v>
      </c>
      <c r="K149" s="164"/>
      <c r="L149" s="32"/>
      <c r="M149" s="165" t="s">
        <v>1</v>
      </c>
      <c r="N149" s="166" t="s">
        <v>41</v>
      </c>
      <c r="O149" s="57"/>
      <c r="P149" s="167">
        <f>O149*H149</f>
        <v>0</v>
      </c>
      <c r="Q149" s="167">
        <v>0.21734000000000001</v>
      </c>
      <c r="R149" s="167">
        <f>Q149*H149</f>
        <v>0.21734000000000001</v>
      </c>
      <c r="S149" s="167">
        <v>0</v>
      </c>
      <c r="T149" s="168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69" t="s">
        <v>116</v>
      </c>
      <c r="AT149" s="169" t="s">
        <v>114</v>
      </c>
      <c r="AU149" s="169" t="s">
        <v>83</v>
      </c>
      <c r="AY149" s="16" t="s">
        <v>113</v>
      </c>
      <c r="BE149" s="170">
        <f>IF(N149="základní",J149,0)</f>
        <v>0</v>
      </c>
      <c r="BF149" s="170">
        <f>IF(N149="snížená",J149,0)</f>
        <v>0</v>
      </c>
      <c r="BG149" s="170">
        <f>IF(N149="zákl. přenesená",J149,0)</f>
        <v>0</v>
      </c>
      <c r="BH149" s="170">
        <f>IF(N149="sníž. přenesená",J149,0)</f>
        <v>0</v>
      </c>
      <c r="BI149" s="170">
        <f>IF(N149="nulová",J149,0)</f>
        <v>0</v>
      </c>
      <c r="BJ149" s="16" t="s">
        <v>82</v>
      </c>
      <c r="BK149" s="170">
        <f>ROUND(I149*H149,2)</f>
        <v>0</v>
      </c>
      <c r="BL149" s="16" t="s">
        <v>116</v>
      </c>
      <c r="BM149" s="169" t="s">
        <v>179</v>
      </c>
    </row>
    <row r="150" spans="1:65" s="13" customFormat="1">
      <c r="B150" s="171"/>
      <c r="D150" s="172" t="s">
        <v>117</v>
      </c>
      <c r="E150" s="173" t="s">
        <v>1</v>
      </c>
      <c r="F150" s="174" t="s">
        <v>82</v>
      </c>
      <c r="H150" s="175">
        <v>1</v>
      </c>
      <c r="I150" s="176"/>
      <c r="L150" s="171"/>
      <c r="M150" s="177"/>
      <c r="N150" s="178"/>
      <c r="O150" s="178"/>
      <c r="P150" s="178"/>
      <c r="Q150" s="178"/>
      <c r="R150" s="178"/>
      <c r="S150" s="178"/>
      <c r="T150" s="179"/>
      <c r="AT150" s="173" t="s">
        <v>117</v>
      </c>
      <c r="AU150" s="173" t="s">
        <v>83</v>
      </c>
      <c r="AV150" s="13" t="s">
        <v>83</v>
      </c>
      <c r="AW150" s="13" t="s">
        <v>32</v>
      </c>
      <c r="AX150" s="13" t="s">
        <v>82</v>
      </c>
      <c r="AY150" s="173" t="s">
        <v>113</v>
      </c>
    </row>
    <row r="151" spans="1:65" s="2" customFormat="1" ht="21.6" customHeight="1">
      <c r="A151" s="31"/>
      <c r="B151" s="156"/>
      <c r="C151" s="188" t="s">
        <v>135</v>
      </c>
      <c r="D151" s="188" t="s">
        <v>123</v>
      </c>
      <c r="E151" s="189" t="s">
        <v>180</v>
      </c>
      <c r="F151" s="190" t="s">
        <v>181</v>
      </c>
      <c r="G151" s="191" t="s">
        <v>133</v>
      </c>
      <c r="H151" s="192">
        <v>1</v>
      </c>
      <c r="I151" s="193"/>
      <c r="J151" s="194">
        <f>ROUND(I151*H151,2)</f>
        <v>0</v>
      </c>
      <c r="K151" s="195"/>
      <c r="L151" s="196"/>
      <c r="M151" s="197" t="s">
        <v>1</v>
      </c>
      <c r="N151" s="198" t="s">
        <v>41</v>
      </c>
      <c r="O151" s="57"/>
      <c r="P151" s="167">
        <f>O151*H151</f>
        <v>0</v>
      </c>
      <c r="Q151" s="167">
        <v>0.19600000000000001</v>
      </c>
      <c r="R151" s="167">
        <f>Q151*H151</f>
        <v>0.19600000000000001</v>
      </c>
      <c r="S151" s="167">
        <v>0</v>
      </c>
      <c r="T151" s="16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69" t="s">
        <v>125</v>
      </c>
      <c r="AT151" s="169" t="s">
        <v>123</v>
      </c>
      <c r="AU151" s="169" t="s">
        <v>83</v>
      </c>
      <c r="AY151" s="16" t="s">
        <v>113</v>
      </c>
      <c r="BE151" s="170">
        <f>IF(N151="základní",J151,0)</f>
        <v>0</v>
      </c>
      <c r="BF151" s="170">
        <f>IF(N151="snížená",J151,0)</f>
        <v>0</v>
      </c>
      <c r="BG151" s="170">
        <f>IF(N151="zákl. přenesená",J151,0)</f>
        <v>0</v>
      </c>
      <c r="BH151" s="170">
        <f>IF(N151="sníž. přenesená",J151,0)</f>
        <v>0</v>
      </c>
      <c r="BI151" s="170">
        <f>IF(N151="nulová",J151,0)</f>
        <v>0</v>
      </c>
      <c r="BJ151" s="16" t="s">
        <v>82</v>
      </c>
      <c r="BK151" s="170">
        <f>ROUND(I151*H151,2)</f>
        <v>0</v>
      </c>
      <c r="BL151" s="16" t="s">
        <v>116</v>
      </c>
      <c r="BM151" s="169" t="s">
        <v>182</v>
      </c>
    </row>
    <row r="152" spans="1:65" s="13" customFormat="1">
      <c r="B152" s="171"/>
      <c r="D152" s="172" t="s">
        <v>117</v>
      </c>
      <c r="E152" s="173" t="s">
        <v>1</v>
      </c>
      <c r="F152" s="174" t="s">
        <v>82</v>
      </c>
      <c r="H152" s="175">
        <v>1</v>
      </c>
      <c r="I152" s="176"/>
      <c r="L152" s="171"/>
      <c r="M152" s="177"/>
      <c r="N152" s="178"/>
      <c r="O152" s="178"/>
      <c r="P152" s="178"/>
      <c r="Q152" s="178"/>
      <c r="R152" s="178"/>
      <c r="S152" s="178"/>
      <c r="T152" s="179"/>
      <c r="AT152" s="173" t="s">
        <v>117</v>
      </c>
      <c r="AU152" s="173" t="s">
        <v>83</v>
      </c>
      <c r="AV152" s="13" t="s">
        <v>83</v>
      </c>
      <c r="AW152" s="13" t="s">
        <v>32</v>
      </c>
      <c r="AX152" s="13" t="s">
        <v>82</v>
      </c>
      <c r="AY152" s="173" t="s">
        <v>113</v>
      </c>
    </row>
    <row r="153" spans="1:65" s="12" customFormat="1" ht="22.9" customHeight="1">
      <c r="B153" s="143"/>
      <c r="D153" s="144" t="s">
        <v>75</v>
      </c>
      <c r="E153" s="154" t="s">
        <v>183</v>
      </c>
      <c r="F153" s="154" t="s">
        <v>142</v>
      </c>
      <c r="I153" s="146"/>
      <c r="J153" s="155">
        <f>BK153</f>
        <v>0</v>
      </c>
      <c r="L153" s="143"/>
      <c r="M153" s="148"/>
      <c r="N153" s="149"/>
      <c r="O153" s="149"/>
      <c r="P153" s="150">
        <f>P154</f>
        <v>0</v>
      </c>
      <c r="Q153" s="149"/>
      <c r="R153" s="150">
        <f>R154</f>
        <v>0</v>
      </c>
      <c r="S153" s="149"/>
      <c r="T153" s="151">
        <f>T154</f>
        <v>0</v>
      </c>
      <c r="AR153" s="144" t="s">
        <v>82</v>
      </c>
      <c r="AT153" s="152" t="s">
        <v>75</v>
      </c>
      <c r="AU153" s="152" t="s">
        <v>82</v>
      </c>
      <c r="AY153" s="144" t="s">
        <v>113</v>
      </c>
      <c r="BK153" s="153">
        <f>BK154</f>
        <v>0</v>
      </c>
    </row>
    <row r="154" spans="1:65" s="2" customFormat="1" ht="21.6" customHeight="1">
      <c r="A154" s="31"/>
      <c r="B154" s="156"/>
      <c r="C154" s="157" t="s">
        <v>136</v>
      </c>
      <c r="D154" s="157" t="s">
        <v>114</v>
      </c>
      <c r="E154" s="158" t="s">
        <v>184</v>
      </c>
      <c r="F154" s="159" t="s">
        <v>185</v>
      </c>
      <c r="G154" s="160" t="s">
        <v>124</v>
      </c>
      <c r="H154" s="161">
        <v>33.795000000000002</v>
      </c>
      <c r="I154" s="162"/>
      <c r="J154" s="163">
        <f>ROUND(I154*H154,2)</f>
        <v>0</v>
      </c>
      <c r="K154" s="164"/>
      <c r="L154" s="32"/>
      <c r="M154" s="199" t="s">
        <v>1</v>
      </c>
      <c r="N154" s="200" t="s">
        <v>41</v>
      </c>
      <c r="O154" s="201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69" t="s">
        <v>116</v>
      </c>
      <c r="AT154" s="169" t="s">
        <v>114</v>
      </c>
      <c r="AU154" s="169" t="s">
        <v>83</v>
      </c>
      <c r="AY154" s="16" t="s">
        <v>113</v>
      </c>
      <c r="BE154" s="170">
        <f>IF(N154="základní",J154,0)</f>
        <v>0</v>
      </c>
      <c r="BF154" s="170">
        <f>IF(N154="snížená",J154,0)</f>
        <v>0</v>
      </c>
      <c r="BG154" s="170">
        <f>IF(N154="zákl. přenesená",J154,0)</f>
        <v>0</v>
      </c>
      <c r="BH154" s="170">
        <f>IF(N154="sníž. přenesená",J154,0)</f>
        <v>0</v>
      </c>
      <c r="BI154" s="170">
        <f>IF(N154="nulová",J154,0)</f>
        <v>0</v>
      </c>
      <c r="BJ154" s="16" t="s">
        <v>82</v>
      </c>
      <c r="BK154" s="170">
        <f>ROUND(I154*H154,2)</f>
        <v>0</v>
      </c>
      <c r="BL154" s="16" t="s">
        <v>116</v>
      </c>
      <c r="BM154" s="169" t="s">
        <v>186</v>
      </c>
    </row>
    <row r="155" spans="1:65" s="2" customFormat="1" ht="6.95" customHeight="1">
      <c r="A155" s="31"/>
      <c r="B155" s="46"/>
      <c r="C155" s="47"/>
      <c r="D155" s="47"/>
      <c r="E155" s="47"/>
      <c r="F155" s="47"/>
      <c r="G155" s="47"/>
      <c r="H155" s="47"/>
      <c r="I155" s="115"/>
      <c r="J155" s="47"/>
      <c r="K155" s="47"/>
      <c r="L155" s="32"/>
      <c r="M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</row>
  </sheetData>
  <autoFilter ref="C120:K15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IO 401 - RETENČNÍ NÁDRŽ</vt:lpstr>
      <vt:lpstr>'IO 401 - RETENČNÍ NÁDRŽ'!Názvy_tisku</vt:lpstr>
      <vt:lpstr>'Rekapitulace stavby'!Názvy_tisku</vt:lpstr>
      <vt:lpstr>'IO 401 - RETENČNÍ NÁDRŽ'!Oblast_tisku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Sova-HP\Sova</dc:creator>
  <cp:lastModifiedBy>Uživatel</cp:lastModifiedBy>
  <dcterms:created xsi:type="dcterms:W3CDTF">2020-07-09T21:32:10Z</dcterms:created>
  <dcterms:modified xsi:type="dcterms:W3CDTF">2020-10-01T09:54:10Z</dcterms:modified>
</cp:coreProperties>
</file>