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8455" windowHeight="12465"/>
  </bookViews>
  <sheets>
    <sheet name="Rekapitulace stavby" sheetId="1" r:id="rId1"/>
    <sheet name="IO 410 - AREÁLOVÉ ROZVODY..." sheetId="5" r:id="rId2"/>
  </sheets>
  <definedNames>
    <definedName name="_xlnm._FilterDatabase" localSheetId="1" hidden="1">'IO 410 - AREÁLOVÉ ROZVODY...'!$C$122:$K$199</definedName>
    <definedName name="_xlnm.Print_Titles" localSheetId="1">'IO 410 - AREÁLOVÉ ROZVODY...'!$122:$122</definedName>
    <definedName name="_xlnm.Print_Titles" localSheetId="0">'Rekapitulace stavby'!$92:$92</definedName>
    <definedName name="_xlnm.Print_Area" localSheetId="1">'IO 410 - AREÁLOVÉ ROZVODY...'!$C$4:$J$76,'IO 410 - AREÁLOVÉ ROZVODY...'!$C$82:$J$104,'IO 410 - AREÁLOVÉ ROZVODY...'!$C$110:$K$199</definedName>
    <definedName name="_xlnm.Print_Area" localSheetId="0">'Rekapitulace stavby'!$D$4:$AO$76,'Rekapitulace stavby'!$C$82:$AQ$96</definedName>
  </definedNames>
  <calcPr calcId="125725"/>
</workbook>
</file>

<file path=xl/calcChain.xml><?xml version="1.0" encoding="utf-8"?>
<calcChain xmlns="http://schemas.openxmlformats.org/spreadsheetml/2006/main">
  <c r="J37" i="5"/>
  <c r="J36"/>
  <c r="AY95" i="1"/>
  <c r="J35" i="5"/>
  <c r="AX95" i="1"/>
  <c r="BI199" i="5"/>
  <c r="BH199"/>
  <c r="BG199"/>
  <c r="BF199"/>
  <c r="T199"/>
  <c r="T198" s="1"/>
  <c r="T197" s="1"/>
  <c r="R199"/>
  <c r="R198" s="1"/>
  <c r="R197" s="1"/>
  <c r="P199"/>
  <c r="P198" s="1"/>
  <c r="P197" s="1"/>
  <c r="BK199"/>
  <c r="BK198" s="1"/>
  <c r="J199"/>
  <c r="BE199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2"/>
  <c r="BH192"/>
  <c r="BG192"/>
  <c r="BF192"/>
  <c r="T192"/>
  <c r="T191"/>
  <c r="R192"/>
  <c r="R191"/>
  <c r="P192"/>
  <c r="P191"/>
  <c r="BK192"/>
  <c r="BK191"/>
  <c r="J191" s="1"/>
  <c r="J101" s="1"/>
  <c r="J192"/>
  <c r="BE192" s="1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T154"/>
  <c r="R155"/>
  <c r="R154"/>
  <c r="P155"/>
  <c r="P154"/>
  <c r="BK155"/>
  <c r="BK154"/>
  <c r="J154" s="1"/>
  <c r="J100" s="1"/>
  <c r="J155"/>
  <c r="BE155" s="1"/>
  <c r="BI151"/>
  <c r="BH151"/>
  <c r="BG151"/>
  <c r="BF151"/>
  <c r="T151"/>
  <c r="T150"/>
  <c r="R151"/>
  <c r="R150"/>
  <c r="P151"/>
  <c r="P150"/>
  <c r="BK151"/>
  <c r="BK150"/>
  <c r="J150" s="1"/>
  <c r="J99" s="1"/>
  <c r="J151"/>
  <c r="BE151" s="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26"/>
  <c r="F37"/>
  <c r="BD95" i="1" s="1"/>
  <c r="BH126" i="5"/>
  <c r="F36" s="1"/>
  <c r="BC95" i="1" s="1"/>
  <c r="BG126" i="5"/>
  <c r="F35"/>
  <c r="BB95" i="1" s="1"/>
  <c r="BF126" i="5"/>
  <c r="J34" s="1"/>
  <c r="AW95" i="1" s="1"/>
  <c r="T126" i="5"/>
  <c r="T125"/>
  <c r="T124" s="1"/>
  <c r="T123" s="1"/>
  <c r="R126"/>
  <c r="R125"/>
  <c r="R124" s="1"/>
  <c r="R123" s="1"/>
  <c r="P126"/>
  <c r="P125"/>
  <c r="P124" s="1"/>
  <c r="P123" s="1"/>
  <c r="AU95" i="1" s="1"/>
  <c r="BK126" i="5"/>
  <c r="BK125" s="1"/>
  <c r="J126"/>
  <c r="BE126" s="1"/>
  <c r="J120"/>
  <c r="J119"/>
  <c r="F119"/>
  <c r="F117"/>
  <c r="E115"/>
  <c r="J92"/>
  <c r="J91"/>
  <c r="F91"/>
  <c r="F89"/>
  <c r="E87"/>
  <c r="J18"/>
  <c r="E18"/>
  <c r="F120" s="1"/>
  <c r="F92"/>
  <c r="J17"/>
  <c r="J12"/>
  <c r="J117" s="1"/>
  <c r="E7"/>
  <c r="E113" s="1"/>
  <c r="E85"/>
  <c r="BD94" i="1"/>
  <c r="W33" s="1"/>
  <c r="BC94"/>
  <c r="BB94"/>
  <c r="AU94"/>
  <c r="AS94"/>
  <c r="L90"/>
  <c r="AM90"/>
  <c r="AM89"/>
  <c r="L89"/>
  <c r="AM87"/>
  <c r="L87"/>
  <c r="L85"/>
  <c r="L84"/>
  <c r="J89" i="5" l="1"/>
  <c r="J125"/>
  <c r="J98" s="1"/>
  <c r="BK197"/>
  <c r="J197" s="1"/>
  <c r="J102" s="1"/>
  <c r="J198"/>
  <c r="J103" s="1"/>
  <c r="W31" i="1"/>
  <c r="AX94"/>
  <c r="W32"/>
  <c r="AY94"/>
  <c r="J33" i="5"/>
  <c r="AV95" i="1" s="1"/>
  <c r="AT95" s="1"/>
  <c r="F33" i="5"/>
  <c r="AZ95" i="1" s="1"/>
  <c r="F34" i="5"/>
  <c r="BA95" i="1" s="1"/>
  <c r="BK124" i="5" l="1"/>
  <c r="BA94" i="1"/>
  <c r="AZ94"/>
  <c r="W29" l="1"/>
  <c r="AV94"/>
  <c r="BK123" i="5"/>
  <c r="J123" s="1"/>
  <c r="J124"/>
  <c r="J97" s="1"/>
  <c r="W30" i="1"/>
  <c r="AW94"/>
  <c r="AK30" s="1"/>
  <c r="J96" i="5" l="1"/>
  <c r="J30"/>
  <c r="AK29" i="1"/>
  <c r="AT94"/>
  <c r="AG95" l="1"/>
  <c r="AN95" s="1"/>
  <c r="J39" i="5"/>
  <c r="AG94" i="1" l="1"/>
  <c r="AN94" l="1"/>
  <c r="AK26"/>
  <c r="AK35" s="1"/>
</calcChain>
</file>

<file path=xl/sharedStrings.xml><?xml version="1.0" encoding="utf-8"?>
<sst xmlns="http://schemas.openxmlformats.org/spreadsheetml/2006/main" count="1108" uniqueCount="291">
  <si>
    <t>Export Komplet</t>
  </si>
  <si>
    <t/>
  </si>
  <si>
    <t>2.0</t>
  </si>
  <si>
    <t>False</t>
  </si>
  <si>
    <t>{048dd99e-385d-421a-8f64-458b76331e24}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</si>
  <si>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</si>
  <si>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</si>
  <si>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</si>
  <si>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</si>
  <si>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</si>
  <si>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</si>
  <si>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</si>
  <si>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</si>
  <si>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</si>
  <si>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179A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</si>
  <si>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</si>
  <si>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</si>
  <si>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STAVBA 25 METROVÉHO BAZÉNU MPS LUŽÁNKY</t>
  </si>
  <si>
    <t>KSO:</t>
  </si>
  <si>
    <t>CC-CZ:</t>
  </si>
  <si>
    <t>Místo:</t>
  </si>
  <si>
    <t>Brno-Královo Pole, MPS Lužánky, ul. Sportovní 4</t>
  </si>
  <si>
    <t>Datum:</t>
  </si>
  <si>
    <t>10. 7. 2020</t>
  </si>
  <si>
    <t>Zadavatel:</t>
  </si>
  <si>
    <t>IČ:</t>
  </si>
  <si>
    <t>Statutární město Brno, Dominikánské nám. 1, Brno</t>
  </si>
  <si>
    <t>DIČ:</t>
  </si>
  <si>
    <t>Uchazeč:</t>
  </si>
  <si>
    <t>Vyplň údaj</t>
  </si>
  <si>
    <t>Projektant:</t>
  </si>
  <si>
    <t>Centroprojekt Group a.s., Štefánikova 167, Zlín</t>
  </si>
  <si>
    <t>True</t>
  </si>
  <si>
    <t>Zpracovatel:</t>
  </si>
  <si>
    <t>Ing. V. Potěšilová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</si>
  <si>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</si>
  <si>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</si>
  <si>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</si>
  <si>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</si>
  <si>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</si>
  <si>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</si>
  <si>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</si>
  <si>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</si>
  <si>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</si>
  <si>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</si>
  <si>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</si>
  <si>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</si>
  <si>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</si>
  <si>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</si>
  <si>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</si>
  <si>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</si>
  <si>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</si>
  <si>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</si>
  <si>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</si>
  <si>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</si>
  <si>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</si>
  <si>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</si>
  <si>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</si>
  <si>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</si>
  <si>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</si>
  <si>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</si>
  <si>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</si>
  <si>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</si>
  <si>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</si>
  <si>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</si>
  <si>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</si>
  <si>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</si>
  <si>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</si>
  <si>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</si>
  <si>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</si>
  <si>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</si>
  <si>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</si>
  <si>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</si>
  <si>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</si>
  <si>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</si>
  <si>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</si>
  <si>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</si>
  <si>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</si>
  <si>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</si>
  <si>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</si>
  <si>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</si>
  <si>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</si>
  <si>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</si>
  <si>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</si>
  <si>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AREÁLOVÉ ROZVODY KANALIZACE JEDNOTNÉ</t>
  </si>
  <si>
    <t>{5217163f-9b3a-414d-ae78-14ad1162ceb6}</t>
  </si>
  <si>
    <t>F1</t>
  </si>
  <si>
    <t>výkop rýha</t>
  </si>
  <si>
    <t>lože</t>
  </si>
  <si>
    <t>KRYCÍ LIST SOUPISU PRACÍ</t>
  </si>
  <si>
    <t>F4</t>
  </si>
  <si>
    <t>obsyp celkem</t>
  </si>
  <si>
    <t>F6</t>
  </si>
  <si>
    <t>vytlačená kubatura</t>
  </si>
  <si>
    <t>Objekt:</t>
  </si>
  <si>
    <t>Ing. P. Kučera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</si>
  <si>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</si>
  <si>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</si>
  <si>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</si>
  <si>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</si>
  <si>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</si>
  <si>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</si>
  <si>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</si>
  <si>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</si>
  <si>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</si>
  <si>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</si>
  <si>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  99 -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</si>
  <si>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</si>
  <si>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</si>
  <si>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</si>
  <si>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</si>
  <si>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</si>
  <si>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</si>
  <si>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</si>
  <si>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</si>
  <si>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</si>
  <si>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</si>
  <si>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</si>
  <si>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</si>
  <si>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</si>
  <si>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</si>
  <si>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</si>
  <si>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</si>
  <si>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</si>
  <si>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m3</t>
  </si>
  <si>
    <t>4</t>
  </si>
  <si>
    <t>VV</t>
  </si>
  <si>
    <t>Součet</t>
  </si>
  <si>
    <t>161101101</t>
  </si>
  <si>
    <t>Svislé přemístění výkopku z horniny tř. 1 až 4 hl výkopu do 2,5 m</t>
  </si>
  <si>
    <t>3</t>
  </si>
  <si>
    <t>162701105</t>
  </si>
  <si>
    <t>Vodorovné přemístění do 10000 m výkopku/sypaniny z horniny tř. 1 až 4</t>
  </si>
  <si>
    <t>F3+F4</t>
  </si>
  <si>
    <t>171201201</t>
  </si>
  <si>
    <t>Uložení sypaniny na skládky</t>
  </si>
  <si>
    <t>5</t>
  </si>
  <si>
    <t>174101101</t>
  </si>
  <si>
    <t>Zásyp jam, šachet rýh nebo kolem objektů sypaninou se zhutněním</t>
  </si>
  <si>
    <t>F1-F6</t>
  </si>
  <si>
    <t>6</t>
  </si>
  <si>
    <t>175151101</t>
  </si>
  <si>
    <t>Obsypání potrubí strojně sypaninou bez prohození, uloženou do 3 m</t>
  </si>
  <si>
    <t>7</t>
  </si>
  <si>
    <t>M</t>
  </si>
  <si>
    <t>t</t>
  </si>
  <si>
    <t>8</t>
  </si>
  <si>
    <t>Vodorovné konstrukce</t>
  </si>
  <si>
    <t>451573111</t>
  </si>
  <si>
    <t>Lože pod potrubí otevřený výkop ze štěrkopísku</t>
  </si>
  <si>
    <t>9</t>
  </si>
  <si>
    <t>10</t>
  </si>
  <si>
    <t>Trubní vedení</t>
  </si>
  <si>
    <t>11</t>
  </si>
  <si>
    <t>kus</t>
  </si>
  <si>
    <t>12</t>
  </si>
  <si>
    <t>13</t>
  </si>
  <si>
    <t>14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</si>
  <si>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</si>
  <si>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</si>
  <si>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</si>
  <si>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</si>
  <si>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</si>
  <si>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</si>
  <si>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</si>
  <si>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</si>
  <si>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</si>
  <si>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</si>
  <si>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</si>
  <si>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</si>
  <si>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</si>
  <si>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m</t>
  </si>
  <si>
    <t>30</t>
  </si>
  <si>
    <t>6*1,015</t>
  </si>
  <si>
    <t>31</t>
  </si>
  <si>
    <t>32</t>
  </si>
  <si>
    <t>877310310</t>
  </si>
  <si>
    <t>Montáž kolen na kanalizačním potrubí z PP trub hladkých plnostěnných DN 150</t>
  </si>
  <si>
    <t>1*1,015</t>
  </si>
  <si>
    <t>877350310</t>
  </si>
  <si>
    <t>Montáž kolen na kanalizačním potrubí z PP trub hladkých plnostěnných DN 200</t>
  </si>
  <si>
    <t>8948125PC1</t>
  </si>
  <si>
    <t>Ostatní konstrukce a práce-bourání</t>
  </si>
  <si>
    <t>99</t>
  </si>
  <si>
    <t>Přesun hmot</t>
  </si>
  <si>
    <t>998276101</t>
  </si>
  <si>
    <t>Přesun hmot pro trubní vedení z trub z plastických hmot otevřený výkop</t>
  </si>
  <si>
    <t>65</t>
  </si>
  <si>
    <t>6+1</t>
  </si>
  <si>
    <t>171201211</t>
  </si>
  <si>
    <t>F6*1,8</t>
  </si>
  <si>
    <t>58337303</t>
  </si>
  <si>
    <t>štěrkopísek frakce 0/8</t>
  </si>
  <si>
    <t>286171PC1</t>
  </si>
  <si>
    <t>koleno AWADUKT PP KGB s těsnícím kroužkem DN/OD 160 45°</t>
  </si>
  <si>
    <t>877310330</t>
  </si>
  <si>
    <t>Montáž spojek na kanalizačním potrubí z PP trub hladkých plnostěnných DN 150</t>
  </si>
  <si>
    <t>286115PC</t>
  </si>
  <si>
    <t xml:space="preserve">redukce AWADUKT PP KGR s těsnícím kroužkem DN/OD 160/110 </t>
  </si>
  <si>
    <t>892392121</t>
  </si>
  <si>
    <t>Tlaková zkouška vzduchem potrubí DN 400 těsnícím vakem ucpávkovým</t>
  </si>
  <si>
    <t>8948125PC</t>
  </si>
  <si>
    <t>899722113</t>
  </si>
  <si>
    <t>Krytí potrubí z plastů výstražnou fólií z PVC 34cm</t>
  </si>
  <si>
    <t>48,803</t>
  </si>
  <si>
    <t>f3</t>
  </si>
  <si>
    <t>1,983</t>
  </si>
  <si>
    <t>9,52</t>
  </si>
  <si>
    <t>11,503</t>
  </si>
  <si>
    <t xml:space="preserve">    997 - Přesun sutě</t>
  </si>
  <si>
    <t>132201201</t>
  </si>
  <si>
    <t>Hloubení rýh š do 2000 mm v hornině tř. 3 objemu do 100 m3</t>
  </si>
  <si>
    <t>-1676918343</t>
  </si>
  <si>
    <t>kanalizace Šs1-objekt</t>
  </si>
  <si>
    <t>3*1,1*(4,38+3,11)/2</t>
  </si>
  <si>
    <t>kanalizace Šs5-Šs6</t>
  </si>
  <si>
    <t>8,02*1,1*(2,85+4,28)/2</t>
  </si>
  <si>
    <t>1,0*1,1*(6,23+2,85)/2</t>
  </si>
  <si>
    <t>1542979913</t>
  </si>
  <si>
    <t>424054208</t>
  </si>
  <si>
    <t xml:space="preserve">lože a obsyp </t>
  </si>
  <si>
    <t>-1966823116</t>
  </si>
  <si>
    <t>Poplatek za uložení stavebního odpadu - zeminy a kameniva na skládce</t>
  </si>
  <si>
    <t>-914501506</t>
  </si>
  <si>
    <t>-1465100422</t>
  </si>
  <si>
    <t>-750673623</t>
  </si>
  <si>
    <t>3*1,1*0,72</t>
  </si>
  <si>
    <t>9,02*1,1*0,72</t>
  </si>
  <si>
    <t>-1985513194</t>
  </si>
  <si>
    <t>F4*1,85</t>
  </si>
  <si>
    <t>652604596</t>
  </si>
  <si>
    <t>3*1,1*0,15</t>
  </si>
  <si>
    <t>9,02*1,1*0,15</t>
  </si>
  <si>
    <t>810391811</t>
  </si>
  <si>
    <t>Bourání stávajícího potrubí z betonu DN přes 200 do 400</t>
  </si>
  <si>
    <t>1055910141</t>
  </si>
  <si>
    <t>8173641PC</t>
  </si>
  <si>
    <t>Montáž betonových útesů s hrdlem DN 400 -napojení na stáv.potrubí kanalizace</t>
  </si>
  <si>
    <t>1516748712</t>
  </si>
  <si>
    <t>871390310</t>
  </si>
  <si>
    <t>Montáž kanalizačního potrubí hladkého plnostěnného SN 10 z polypropylenu DN 400</t>
  </si>
  <si>
    <t>328757828</t>
  </si>
  <si>
    <t>286170PC</t>
  </si>
  <si>
    <t>plnostěnná třívrstvá trubka AWADUKT PP EQ SN10 DN/OD 400x15,3 - 6000 mm</t>
  </si>
  <si>
    <t>1357982964</t>
  </si>
  <si>
    <t>65*1,015</t>
  </si>
  <si>
    <t>-1135418110</t>
  </si>
  <si>
    <t>669994957</t>
  </si>
  <si>
    <t>-1878875301</t>
  </si>
  <si>
    <t>-1336459453</t>
  </si>
  <si>
    <t>1190813172</t>
  </si>
  <si>
    <t>286171PC2</t>
  </si>
  <si>
    <t>koleno AWADUKT PP KGB s těsnícím kroužkem DN/OD 200 45°</t>
  </si>
  <si>
    <t>-398833564</t>
  </si>
  <si>
    <t>877390330</t>
  </si>
  <si>
    <t>Montáž spojek na kanalizačním potrubí z PP trub hladkých plnostěnných DN 400</t>
  </si>
  <si>
    <t>-1239883920</t>
  </si>
  <si>
    <t>286172PC1</t>
  </si>
  <si>
    <t>Navrtávací odbočka AWADOCK PC DN400/160 s kloubem nast. o +/- 7,5° DN 400</t>
  </si>
  <si>
    <t>89993982</t>
  </si>
  <si>
    <t>286172PC2</t>
  </si>
  <si>
    <t xml:space="preserve">Navrtávací odbočka AWADOCK PC DN400/200 s kloubem nast. o +/- 7,5° DN 400 </t>
  </si>
  <si>
    <t>-518137690</t>
  </si>
  <si>
    <t>890451851</t>
  </si>
  <si>
    <t>Bourání šachet z prefabrikovaných skruží strojně obestavěného prostoru do 5 m3</t>
  </si>
  <si>
    <t>-393565405</t>
  </si>
  <si>
    <t>3,14*0,6*0,6*(4,38+6,23+4,28)</t>
  </si>
  <si>
    <t>-830874585</t>
  </si>
  <si>
    <t>Revizní a čistící šachta z PP typ DN 1000/400 šachtové dno průtočné 30°, 60°, 90° - montáž</t>
  </si>
  <si>
    <t>-447267939</t>
  </si>
  <si>
    <t>Revizní, čistící a spádišťová šachta z PP typ DN 1000/400 včetně poklopu komplet- viz nabídka Rehau</t>
  </si>
  <si>
    <t>339023740</t>
  </si>
  <si>
    <t>998300378</t>
  </si>
  <si>
    <t>997</t>
  </si>
  <si>
    <t>Přesun sutě</t>
  </si>
  <si>
    <t>997221571</t>
  </si>
  <si>
    <t>Vodorovná doprava vybouraných hmot do 1 km</t>
  </si>
  <si>
    <t>-409117503</t>
  </si>
  <si>
    <t>997221579</t>
  </si>
  <si>
    <t>Příplatek ZKD 1 km u vodorovné dopravy vybouraných hmot</t>
  </si>
  <si>
    <t>-119734273</t>
  </si>
  <si>
    <t>26,86*9</t>
  </si>
  <si>
    <t>997221612</t>
  </si>
  <si>
    <t>Nakládání vybouraných hmot na dopravní prostředky pro vodorovnou dopravu</t>
  </si>
  <si>
    <t>2126448944</t>
  </si>
  <si>
    <t>997221815</t>
  </si>
  <si>
    <t>Poplatek za uložení na skládce (skládkovné) stavebního odpadu betonového kód odpadu 170 101</t>
  </si>
  <si>
    <t>186458505</t>
  </si>
  <si>
    <t>-315817471</t>
  </si>
  <si>
    <t>IO 410 - AREÁLOVÉ ROZVODY KANALIZACE JEDNOTNÉ</t>
  </si>
  <si>
    <t>IO 410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</si>
</sst>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X20" sqref="X20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9" t="s">
        <v>5</v>
      </c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0" t="s">
        <v>14</v>
      </c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R5" s="20"/>
      <c r="BE5" s="247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1" t="s">
        <v>17</v>
      </c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R6" s="20"/>
      <c r="BE6" s="248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8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8"/>
      <c r="BS8" s="17" t="s">
        <v>6</v>
      </c>
    </row>
    <row r="9" spans="1:74" s="1" customFormat="1" ht="14.45" customHeight="1">
      <c r="B9" s="20"/>
      <c r="AR9" s="20"/>
      <c r="BE9" s="248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8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48"/>
      <c r="BS11" s="17" t="s">
        <v>6</v>
      </c>
    </row>
    <row r="12" spans="1:74" s="1" customFormat="1" ht="6.95" customHeight="1">
      <c r="B12" s="20"/>
      <c r="AR12" s="20"/>
      <c r="BE12" s="248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48"/>
      <c r="BS13" s="17" t="s">
        <v>6</v>
      </c>
    </row>
    <row r="14" spans="1:74" ht="12.75">
      <c r="B14" s="20"/>
      <c r="E14" s="242" t="s">
        <v>29</v>
      </c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7" t="s">
        <v>27</v>
      </c>
      <c r="AN14" s="29" t="s">
        <v>29</v>
      </c>
      <c r="AR14" s="20"/>
      <c r="BE14" s="248"/>
      <c r="BS14" s="17" t="s">
        <v>6</v>
      </c>
    </row>
    <row r="15" spans="1:74" s="1" customFormat="1" ht="6.95" customHeight="1">
      <c r="B15" s="20"/>
      <c r="AR15" s="20"/>
      <c r="BE15" s="248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48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48"/>
      <c r="BS17" s="17" t="s">
        <v>32</v>
      </c>
    </row>
    <row r="18" spans="1:71" s="1" customFormat="1" ht="6.95" customHeight="1">
      <c r="B18" s="20"/>
      <c r="AR18" s="20"/>
      <c r="BE18" s="248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48"/>
      <c r="BS19" s="17" t="s">
        <v>6</v>
      </c>
    </row>
    <row r="20" spans="1:71" s="1" customFormat="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48"/>
      <c r="BS20" s="17" t="s">
        <v>32</v>
      </c>
    </row>
    <row r="21" spans="1:71" s="1" customFormat="1" ht="6.95" customHeight="1">
      <c r="B21" s="20"/>
      <c r="AR21" s="20"/>
      <c r="BE21" s="248"/>
    </row>
    <row r="22" spans="1:71" s="1" customFormat="1" ht="12" customHeight="1">
      <c r="B22" s="20"/>
      <c r="D22" s="27" t="s">
        <v>35</v>
      </c>
      <c r="AR22" s="20"/>
      <c r="BE22" s="248"/>
    </row>
    <row r="23" spans="1:71" s="1" customFormat="1" ht="14.45" customHeight="1">
      <c r="B23" s="20"/>
      <c r="E23" s="244" t="s">
        <v>1</v>
      </c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R23" s="20"/>
      <c r="BE23" s="248"/>
    </row>
    <row r="24" spans="1:71" s="1" customFormat="1" ht="6.95" customHeight="1">
      <c r="B24" s="20"/>
      <c r="AR24" s="20"/>
      <c r="BE24" s="248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8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50">
        <f>ROUND(AG94,2)</f>
        <v>0</v>
      </c>
      <c r="AL26" s="251"/>
      <c r="AM26" s="251"/>
      <c r="AN26" s="251"/>
      <c r="AO26" s="251"/>
      <c r="AP26" s="32"/>
      <c r="AQ26" s="32"/>
      <c r="AR26" s="33"/>
      <c r="BE26" s="248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8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5" t="s">
        <v>37</v>
      </c>
      <c r="M28" s="245"/>
      <c r="N28" s="245"/>
      <c r="O28" s="245"/>
      <c r="P28" s="245"/>
      <c r="Q28" s="32"/>
      <c r="R28" s="32"/>
      <c r="S28" s="32"/>
      <c r="T28" s="32"/>
      <c r="U28" s="32"/>
      <c r="V28" s="32"/>
      <c r="W28" s="245" t="s">
        <v>38</v>
      </c>
      <c r="X28" s="245"/>
      <c r="Y28" s="245"/>
      <c r="Z28" s="245"/>
      <c r="AA28" s="245"/>
      <c r="AB28" s="245"/>
      <c r="AC28" s="245"/>
      <c r="AD28" s="245"/>
      <c r="AE28" s="245"/>
      <c r="AF28" s="32"/>
      <c r="AG28" s="32"/>
      <c r="AH28" s="32"/>
      <c r="AI28" s="32"/>
      <c r="AJ28" s="32"/>
      <c r="AK28" s="245" t="s">
        <v>39</v>
      </c>
      <c r="AL28" s="245"/>
      <c r="AM28" s="245"/>
      <c r="AN28" s="245"/>
      <c r="AO28" s="245"/>
      <c r="AP28" s="32"/>
      <c r="AQ28" s="32"/>
      <c r="AR28" s="33"/>
      <c r="BE28" s="248"/>
    </row>
    <row r="29" spans="1:71" s="3" customFormat="1" ht="14.45" customHeight="1">
      <c r="B29" s="37"/>
      <c r="D29" s="27" t="s">
        <v>40</v>
      </c>
      <c r="F29" s="27" t="s">
        <v>41</v>
      </c>
      <c r="L29" s="221">
        <v>0.21</v>
      </c>
      <c r="M29" s="222"/>
      <c r="N29" s="222"/>
      <c r="O29" s="222"/>
      <c r="P29" s="222"/>
      <c r="W29" s="246">
        <f>ROUND(AZ94, 2)</f>
        <v>0</v>
      </c>
      <c r="X29" s="222"/>
      <c r="Y29" s="222"/>
      <c r="Z29" s="222"/>
      <c r="AA29" s="222"/>
      <c r="AB29" s="222"/>
      <c r="AC29" s="222"/>
      <c r="AD29" s="222"/>
      <c r="AE29" s="222"/>
      <c r="AK29" s="246">
        <f>ROUND(AV94, 2)</f>
        <v>0</v>
      </c>
      <c r="AL29" s="222"/>
      <c r="AM29" s="222"/>
      <c r="AN29" s="222"/>
      <c r="AO29" s="222"/>
      <c r="AR29" s="37"/>
      <c r="BE29" s="249"/>
    </row>
    <row r="30" spans="1:71" s="3" customFormat="1" ht="14.45" customHeight="1">
      <c r="B30" s="37"/>
      <c r="F30" s="27" t="s">
        <v>42</v>
      </c>
      <c r="L30" s="221">
        <v>0.15</v>
      </c>
      <c r="M30" s="222"/>
      <c r="N30" s="222"/>
      <c r="O30" s="222"/>
      <c r="P30" s="222"/>
      <c r="W30" s="246">
        <f>ROUND(BA94, 2)</f>
        <v>0</v>
      </c>
      <c r="X30" s="222"/>
      <c r="Y30" s="222"/>
      <c r="Z30" s="222"/>
      <c r="AA30" s="222"/>
      <c r="AB30" s="222"/>
      <c r="AC30" s="222"/>
      <c r="AD30" s="222"/>
      <c r="AE30" s="222"/>
      <c r="AK30" s="246">
        <f>ROUND(AW94, 2)</f>
        <v>0</v>
      </c>
      <c r="AL30" s="222"/>
      <c r="AM30" s="222"/>
      <c r="AN30" s="222"/>
      <c r="AO30" s="222"/>
      <c r="AR30" s="37"/>
      <c r="BE30" s="249"/>
    </row>
    <row r="31" spans="1:71" s="3" customFormat="1" ht="14.45" hidden="1" customHeight="1">
      <c r="B31" s="37"/>
      <c r="F31" s="27" t="s">
        <v>43</v>
      </c>
      <c r="L31" s="221">
        <v>0.21</v>
      </c>
      <c r="M31" s="222"/>
      <c r="N31" s="222"/>
      <c r="O31" s="222"/>
      <c r="P31" s="222"/>
      <c r="W31" s="246">
        <f>ROUND(BB94, 2)</f>
        <v>0</v>
      </c>
      <c r="X31" s="222"/>
      <c r="Y31" s="222"/>
      <c r="Z31" s="222"/>
      <c r="AA31" s="222"/>
      <c r="AB31" s="222"/>
      <c r="AC31" s="222"/>
      <c r="AD31" s="222"/>
      <c r="AE31" s="222"/>
      <c r="AK31" s="246">
        <v>0</v>
      </c>
      <c r="AL31" s="222"/>
      <c r="AM31" s="222"/>
      <c r="AN31" s="222"/>
      <c r="AO31" s="222"/>
      <c r="AR31" s="37"/>
      <c r="BE31" s="249"/>
    </row>
    <row r="32" spans="1:71" s="3" customFormat="1" ht="14.45" hidden="1" customHeight="1">
      <c r="B32" s="37"/>
      <c r="F32" s="27" t="s">
        <v>44</v>
      </c>
      <c r="L32" s="221">
        <v>0.15</v>
      </c>
      <c r="M32" s="222"/>
      <c r="N32" s="222"/>
      <c r="O32" s="222"/>
      <c r="P32" s="222"/>
      <c r="W32" s="246">
        <f>ROUND(BC94, 2)</f>
        <v>0</v>
      </c>
      <c r="X32" s="222"/>
      <c r="Y32" s="222"/>
      <c r="Z32" s="222"/>
      <c r="AA32" s="222"/>
      <c r="AB32" s="222"/>
      <c r="AC32" s="222"/>
      <c r="AD32" s="222"/>
      <c r="AE32" s="222"/>
      <c r="AK32" s="246">
        <v>0</v>
      </c>
      <c r="AL32" s="222"/>
      <c r="AM32" s="222"/>
      <c r="AN32" s="222"/>
      <c r="AO32" s="222"/>
      <c r="AR32" s="37"/>
      <c r="BE32" s="249"/>
    </row>
    <row r="33" spans="1:57" s="3" customFormat="1" ht="14.45" hidden="1" customHeight="1">
      <c r="B33" s="37"/>
      <c r="F33" s="27" t="s">
        <v>45</v>
      </c>
      <c r="L33" s="221">
        <v>0</v>
      </c>
      <c r="M33" s="222"/>
      <c r="N33" s="222"/>
      <c r="O33" s="222"/>
      <c r="P33" s="222"/>
      <c r="W33" s="246">
        <f>ROUND(BD94, 2)</f>
        <v>0</v>
      </c>
      <c r="X33" s="222"/>
      <c r="Y33" s="222"/>
      <c r="Z33" s="222"/>
      <c r="AA33" s="222"/>
      <c r="AB33" s="222"/>
      <c r="AC33" s="222"/>
      <c r="AD33" s="222"/>
      <c r="AE33" s="222"/>
      <c r="AK33" s="246">
        <v>0</v>
      </c>
      <c r="AL33" s="222"/>
      <c r="AM33" s="222"/>
      <c r="AN33" s="222"/>
      <c r="AO33" s="222"/>
      <c r="AR33" s="37"/>
      <c r="BE33" s="249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8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25" t="s">
        <v>48</v>
      </c>
      <c r="Y35" s="226"/>
      <c r="Z35" s="226"/>
      <c r="AA35" s="226"/>
      <c r="AB35" s="226"/>
      <c r="AC35" s="40"/>
      <c r="AD35" s="40"/>
      <c r="AE35" s="40"/>
      <c r="AF35" s="40"/>
      <c r="AG35" s="40"/>
      <c r="AH35" s="40"/>
      <c r="AI35" s="40"/>
      <c r="AJ35" s="40"/>
      <c r="AK35" s="227">
        <f>SUM(AK26:AK33)</f>
        <v>0</v>
      </c>
      <c r="AL35" s="226"/>
      <c r="AM35" s="226"/>
      <c r="AN35" s="226"/>
      <c r="AO35" s="228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179A</v>
      </c>
      <c r="AR84" s="51"/>
    </row>
    <row r="85" spans="1:91" s="5" customFormat="1" ht="36.950000000000003" customHeight="1">
      <c r="B85" s="52"/>
      <c r="C85" s="53" t="s">
        <v>16</v>
      </c>
      <c r="L85" s="237" t="str">
        <f>K6</f>
        <v>STAVBA 25 METROVÉHO BAZÉNU MPS LUŽÁNKY</v>
      </c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8"/>
      <c r="AD85" s="238"/>
      <c r="AE85" s="238"/>
      <c r="AF85" s="238"/>
      <c r="AG85" s="238"/>
      <c r="AH85" s="238"/>
      <c r="AI85" s="238"/>
      <c r="AJ85" s="238"/>
      <c r="AK85" s="238"/>
      <c r="AL85" s="238"/>
      <c r="AM85" s="238"/>
      <c r="AN85" s="238"/>
      <c r="AO85" s="238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Brno-Královo Pole, MPS Lužánky, ul. Sportovní 4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39" t="str">
        <f>IF(AN8= "","",AN8)</f>
        <v>10. 7. 2020</v>
      </c>
      <c r="AN87" s="239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40.9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Statutární město Brno, Dominikánské nám. 1, Brno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35" t="str">
        <f>IF(E17="","",E17)</f>
        <v>Centroprojekt Group a.s., Štefánikova 167, Zlín</v>
      </c>
      <c r="AN89" s="236"/>
      <c r="AO89" s="236"/>
      <c r="AP89" s="236"/>
      <c r="AQ89" s="32"/>
      <c r="AR89" s="33"/>
      <c r="AS89" s="231" t="s">
        <v>56</v>
      </c>
      <c r="AT89" s="232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6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35" t="str">
        <f>IF(E20="","",E20)</f>
        <v>Ing. V. Potěšilová</v>
      </c>
      <c r="AN90" s="236"/>
      <c r="AO90" s="236"/>
      <c r="AP90" s="236"/>
      <c r="AQ90" s="32"/>
      <c r="AR90" s="33"/>
      <c r="AS90" s="233"/>
      <c r="AT90" s="234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3"/>
      <c r="AT91" s="234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7" t="s">
        <v>57</v>
      </c>
      <c r="D92" s="218"/>
      <c r="E92" s="218"/>
      <c r="F92" s="218"/>
      <c r="G92" s="218"/>
      <c r="H92" s="60"/>
      <c r="I92" s="219" t="s">
        <v>58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4" t="s">
        <v>59</v>
      </c>
      <c r="AH92" s="218"/>
      <c r="AI92" s="218"/>
      <c r="AJ92" s="218"/>
      <c r="AK92" s="218"/>
      <c r="AL92" s="218"/>
      <c r="AM92" s="218"/>
      <c r="AN92" s="219" t="s">
        <v>60</v>
      </c>
      <c r="AO92" s="218"/>
      <c r="AP92" s="223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5">
        <f>ROUND(SUM(AG95:AG95),2)</f>
        <v>0</v>
      </c>
      <c r="AH94" s="215"/>
      <c r="AI94" s="215"/>
      <c r="AJ94" s="215"/>
      <c r="AK94" s="215"/>
      <c r="AL94" s="215"/>
      <c r="AM94" s="215"/>
      <c r="AN94" s="216">
        <f>SUM(AG94,AT94)</f>
        <v>0</v>
      </c>
      <c r="AO94" s="216"/>
      <c r="AP94" s="216"/>
      <c r="AQ94" s="72" t="s">
        <v>1</v>
      </c>
      <c r="AR94" s="68"/>
      <c r="AS94" s="73">
        <f>ROUND(SUM(AS95:AS95),2)</f>
        <v>0</v>
      </c>
      <c r="AT94" s="74">
        <f>ROUND(SUM(AV94:AW94),2)</f>
        <v>0</v>
      </c>
      <c r="AU94" s="75">
        <f>ROUND(SUM(AU95:AU95),5)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ROUND(SUM(AZ95:AZ95),2)</f>
        <v>0</v>
      </c>
      <c r="BA94" s="74">
        <f>ROUND(SUM(BA95:BA95),2)</f>
        <v>0</v>
      </c>
      <c r="BB94" s="74">
        <f>ROUND(SUM(BB95:BB95),2)</f>
        <v>0</v>
      </c>
      <c r="BC94" s="74">
        <f>ROUND(SUM(BC95:BC95),2)</f>
        <v>0</v>
      </c>
      <c r="BD94" s="76">
        <f>ROUND(SUM(BD95:BD95),2)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26.45" customHeight="1">
      <c r="A95" s="79" t="s">
        <v>80</v>
      </c>
      <c r="B95" s="80"/>
      <c r="C95" s="81"/>
      <c r="D95" s="220" t="s">
        <v>290</v>
      </c>
      <c r="E95" s="220"/>
      <c r="F95" s="220"/>
      <c r="G95" s="220"/>
      <c r="H95" s="220"/>
      <c r="I95" s="82"/>
      <c r="J95" s="220" t="s">
        <v>84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3">
        <f>'IO 410 - AREÁLOVÉ ROZVODY...'!J30</f>
        <v>0</v>
      </c>
      <c r="AH95" s="214"/>
      <c r="AI95" s="214"/>
      <c r="AJ95" s="214"/>
      <c r="AK95" s="214"/>
      <c r="AL95" s="214"/>
      <c r="AM95" s="214"/>
      <c r="AN95" s="213">
        <f>SUM(AG95,AT95)</f>
        <v>0</v>
      </c>
      <c r="AO95" s="214"/>
      <c r="AP95" s="214"/>
      <c r="AQ95" s="83" t="s">
        <v>81</v>
      </c>
      <c r="AR95" s="80"/>
      <c r="AS95" s="85">
        <v>0</v>
      </c>
      <c r="AT95" s="86">
        <f>ROUND(SUM(AV95:AW95),2)</f>
        <v>0</v>
      </c>
      <c r="AU95" s="87">
        <f>'IO 410 - AREÁLOVÉ ROZVODY...'!P123</f>
        <v>0</v>
      </c>
      <c r="AV95" s="86">
        <f>'IO 410 - AREÁLOVÉ ROZVODY...'!J33</f>
        <v>0</v>
      </c>
      <c r="AW95" s="86">
        <f>'IO 410 - AREÁLOVÉ ROZVODY...'!J34</f>
        <v>0</v>
      </c>
      <c r="AX95" s="86">
        <f>'IO 410 - AREÁLOVÉ ROZVODY...'!J35</f>
        <v>0</v>
      </c>
      <c r="AY95" s="86">
        <f>'IO 410 - AREÁLOVÉ ROZVODY...'!J36</f>
        <v>0</v>
      </c>
      <c r="AZ95" s="86">
        <f>'IO 410 - AREÁLOVÉ ROZVODY...'!F33</f>
        <v>0</v>
      </c>
      <c r="BA95" s="86">
        <f>'IO 410 - AREÁLOVÉ ROZVODY...'!F34</f>
        <v>0</v>
      </c>
      <c r="BB95" s="86">
        <f>'IO 410 - AREÁLOVÉ ROZVODY...'!F35</f>
        <v>0</v>
      </c>
      <c r="BC95" s="86">
        <f>'IO 410 - AREÁLOVÉ ROZVODY...'!F36</f>
        <v>0</v>
      </c>
      <c r="BD95" s="88">
        <f>'IO 410 - AREÁLOVÉ ROZVODY...'!F37</f>
        <v>0</v>
      </c>
      <c r="BT95" s="84" t="s">
        <v>82</v>
      </c>
      <c r="BV95" s="84" t="s">
        <v>78</v>
      </c>
      <c r="BW95" s="84" t="s">
        <v>85</v>
      </c>
      <c r="BX95" s="84" t="s">
        <v>4</v>
      </c>
      <c r="CL95" s="84" t="s">
        <v>1</v>
      </c>
      <c r="CM95" s="84" t="s">
        <v>83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K33:AO33"/>
    <mergeCell ref="AN95:AP95"/>
    <mergeCell ref="AG95:AM95"/>
    <mergeCell ref="AG94:AM94"/>
    <mergeCell ref="AN94:AP94"/>
    <mergeCell ref="C92:G92"/>
    <mergeCell ref="I92:AF92"/>
    <mergeCell ref="D95:H95"/>
    <mergeCell ref="J95:AF95"/>
  </mergeCells>
  <hyperlinks>
    <hyperlink ref="A95" location="'IO 420 - AREÁLOVÉ ROZVODY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0"/>
  <sheetViews>
    <sheetView showGridLines="0" workbookViewId="0">
      <selection activeCell="X38" sqref="X38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89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56" s="1" customFormat="1" ht="36.950000000000003" customHeight="1">
      <c r="I2" s="89"/>
      <c r="L2" s="229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85</v>
      </c>
      <c r="AZ2" s="90" t="s">
        <v>86</v>
      </c>
      <c r="BA2" s="90" t="s">
        <v>87</v>
      </c>
      <c r="BB2" s="90" t="s">
        <v>1</v>
      </c>
      <c r="BC2" s="90" t="s">
        <v>204</v>
      </c>
      <c r="BD2" s="90" t="s">
        <v>83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91"/>
      <c r="J3" s="19"/>
      <c r="K3" s="19"/>
      <c r="L3" s="20"/>
      <c r="AT3" s="17" t="s">
        <v>83</v>
      </c>
      <c r="AZ3" s="90" t="s">
        <v>205</v>
      </c>
      <c r="BA3" s="90" t="s">
        <v>88</v>
      </c>
      <c r="BB3" s="90" t="s">
        <v>1</v>
      </c>
      <c r="BC3" s="90" t="s">
        <v>206</v>
      </c>
      <c r="BD3" s="90" t="s">
        <v>83</v>
      </c>
    </row>
    <row r="4" spans="1:56" s="1" customFormat="1" ht="24.95" customHeight="1">
      <c r="B4" s="20"/>
      <c r="D4" s="21" t="s">
        <v>89</v>
      </c>
      <c r="I4" s="89"/>
      <c r="L4" s="20"/>
      <c r="M4" s="92" t="s">
        <v>10</v>
      </c>
      <c r="AT4" s="17" t="s">
        <v>3</v>
      </c>
      <c r="AZ4" s="90" t="s">
        <v>90</v>
      </c>
      <c r="BA4" s="90" t="s">
        <v>91</v>
      </c>
      <c r="BB4" s="90" t="s">
        <v>1</v>
      </c>
      <c r="BC4" s="90" t="s">
        <v>207</v>
      </c>
      <c r="BD4" s="90" t="s">
        <v>83</v>
      </c>
    </row>
    <row r="5" spans="1:56" s="1" customFormat="1" ht="6.95" customHeight="1">
      <c r="B5" s="20"/>
      <c r="I5" s="89"/>
      <c r="L5" s="20"/>
      <c r="AZ5" s="90" t="s">
        <v>92</v>
      </c>
      <c r="BA5" s="90" t="s">
        <v>93</v>
      </c>
      <c r="BB5" s="90" t="s">
        <v>1</v>
      </c>
      <c r="BC5" s="90" t="s">
        <v>208</v>
      </c>
      <c r="BD5" s="90" t="s">
        <v>83</v>
      </c>
    </row>
    <row r="6" spans="1:56" s="1" customFormat="1" ht="12" customHeight="1">
      <c r="B6" s="20"/>
      <c r="D6" s="27" t="s">
        <v>16</v>
      </c>
      <c r="I6" s="89"/>
      <c r="L6" s="20"/>
    </row>
    <row r="7" spans="1:56" s="1" customFormat="1" ht="14.45" customHeight="1">
      <c r="B7" s="20"/>
      <c r="E7" s="253" t="str">
        <f>'Rekapitulace stavby'!K6</f>
        <v>STAVBA 25 METROVÉHO BAZÉNU MPS LUŽÁNKY</v>
      </c>
      <c r="F7" s="254"/>
      <c r="G7" s="254"/>
      <c r="H7" s="254"/>
      <c r="I7" s="89"/>
      <c r="L7" s="20"/>
    </row>
    <row r="8" spans="1:56" s="2" customFormat="1" ht="12" customHeight="1">
      <c r="A8" s="32"/>
      <c r="B8" s="33"/>
      <c r="C8" s="32"/>
      <c r="D8" s="27" t="s">
        <v>94</v>
      </c>
      <c r="E8" s="32"/>
      <c r="F8" s="32"/>
      <c r="G8" s="32"/>
      <c r="H8" s="32"/>
      <c r="I8" s="93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26.45" customHeight="1">
      <c r="A9" s="32"/>
      <c r="B9" s="33"/>
      <c r="C9" s="32"/>
      <c r="D9" s="32"/>
      <c r="E9" s="237" t="s">
        <v>289</v>
      </c>
      <c r="F9" s="252"/>
      <c r="G9" s="252"/>
      <c r="H9" s="252"/>
      <c r="I9" s="93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>
      <c r="A10" s="32"/>
      <c r="B10" s="33"/>
      <c r="C10" s="32"/>
      <c r="D10" s="32"/>
      <c r="E10" s="32"/>
      <c r="F10" s="32"/>
      <c r="G10" s="32"/>
      <c r="H10" s="32"/>
      <c r="I10" s="93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4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4" t="s">
        <v>22</v>
      </c>
      <c r="J12" s="55" t="str">
        <f>'Rekapitulace stavby'!AN8</f>
        <v>10. 7. 2020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3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4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94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3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94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5" t="str">
        <f>'Rekapitulace stavby'!E14</f>
        <v>Vyplň údaj</v>
      </c>
      <c r="F18" s="240"/>
      <c r="G18" s="240"/>
      <c r="H18" s="240"/>
      <c r="I18" s="94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3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94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95</v>
      </c>
      <c r="F21" s="32"/>
      <c r="G21" s="32"/>
      <c r="H21" s="32"/>
      <c r="I21" s="94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3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94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94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3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3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5" customHeight="1">
      <c r="A27" s="95"/>
      <c r="B27" s="96"/>
      <c r="C27" s="95"/>
      <c r="D27" s="95"/>
      <c r="E27" s="244" t="s">
        <v>1</v>
      </c>
      <c r="F27" s="244"/>
      <c r="G27" s="244"/>
      <c r="H27" s="244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3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9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0" t="s">
        <v>36</v>
      </c>
      <c r="E30" s="32"/>
      <c r="F30" s="32"/>
      <c r="G30" s="32"/>
      <c r="H30" s="32"/>
      <c r="I30" s="93"/>
      <c r="J30" s="71">
        <f>ROUND(J123,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9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1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2" t="s">
        <v>40</v>
      </c>
      <c r="E33" s="27" t="s">
        <v>41</v>
      </c>
      <c r="F33" s="103">
        <f>ROUND((SUM(BE123:BE199)),  2)</f>
        <v>0</v>
      </c>
      <c r="G33" s="32"/>
      <c r="H33" s="32"/>
      <c r="I33" s="104">
        <v>0.21</v>
      </c>
      <c r="J33" s="103">
        <f>ROUND(((SUM(BE123:BE199))*I33),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3">
        <f>ROUND((SUM(BF123:BF199)),  2)</f>
        <v>0</v>
      </c>
      <c r="G34" s="32"/>
      <c r="H34" s="32"/>
      <c r="I34" s="104">
        <v>0.15</v>
      </c>
      <c r="J34" s="103">
        <f>ROUND(((SUM(BF123:BF199))*I34),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3">
        <f>ROUND((SUM(BG123:BG199)),  2)</f>
        <v>0</v>
      </c>
      <c r="G35" s="32"/>
      <c r="H35" s="32"/>
      <c r="I35" s="104">
        <v>0.21</v>
      </c>
      <c r="J35" s="103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3">
        <f>ROUND((SUM(BH123:BH199)),  2)</f>
        <v>0</v>
      </c>
      <c r="G36" s="32"/>
      <c r="H36" s="32"/>
      <c r="I36" s="104">
        <v>0.15</v>
      </c>
      <c r="J36" s="103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3">
        <f>ROUND((SUM(BI123:BI199)),  2)</f>
        <v>0</v>
      </c>
      <c r="G37" s="32"/>
      <c r="H37" s="32"/>
      <c r="I37" s="104">
        <v>0</v>
      </c>
      <c r="J37" s="103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3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5"/>
      <c r="D39" s="106" t="s">
        <v>46</v>
      </c>
      <c r="E39" s="60"/>
      <c r="F39" s="60"/>
      <c r="G39" s="107" t="s">
        <v>47</v>
      </c>
      <c r="H39" s="108" t="s">
        <v>48</v>
      </c>
      <c r="I39" s="109"/>
      <c r="J39" s="110">
        <f>SUM(J30:J37)</f>
        <v>0</v>
      </c>
      <c r="K39" s="111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3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2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3" t="s">
        <v>52</v>
      </c>
      <c r="G61" s="45" t="s">
        <v>51</v>
      </c>
      <c r="H61" s="35"/>
      <c r="I61" s="114"/>
      <c r="J61" s="115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3" t="s">
        <v>52</v>
      </c>
      <c r="G76" s="45" t="s">
        <v>51</v>
      </c>
      <c r="H76" s="35"/>
      <c r="I76" s="114"/>
      <c r="J76" s="115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7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8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96</v>
      </c>
      <c r="D82" s="32"/>
      <c r="E82" s="32"/>
      <c r="F82" s="32"/>
      <c r="G82" s="32"/>
      <c r="H82" s="32"/>
      <c r="I82" s="93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3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3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customHeight="1">
      <c r="A85" s="32"/>
      <c r="B85" s="33"/>
      <c r="C85" s="32"/>
      <c r="D85" s="32"/>
      <c r="E85" s="253" t="str">
        <f>E7</f>
        <v>STAVBA 25 METROVÉHO BAZÉNU MPS LUŽÁNKY</v>
      </c>
      <c r="F85" s="254"/>
      <c r="G85" s="254"/>
      <c r="H85" s="254"/>
      <c r="I85" s="93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2"/>
      <c r="E86" s="32"/>
      <c r="F86" s="32"/>
      <c r="G86" s="32"/>
      <c r="H86" s="32"/>
      <c r="I86" s="93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26.45" customHeight="1">
      <c r="A87" s="32"/>
      <c r="B87" s="33"/>
      <c r="C87" s="32"/>
      <c r="D87" s="32"/>
      <c r="E87" s="237" t="str">
        <f>E9</f>
        <v>IO 410 - AREÁLOVÉ ROZVODY KANALIZACE JEDNOTNÉ</v>
      </c>
      <c r="F87" s="252"/>
      <c r="G87" s="252"/>
      <c r="H87" s="252"/>
      <c r="I87" s="93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3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Brno-Královo Pole, MPS Lužánky, ul. Sportovní 4</v>
      </c>
      <c r="G89" s="32"/>
      <c r="H89" s="32"/>
      <c r="I89" s="94" t="s">
        <v>22</v>
      </c>
      <c r="J89" s="55" t="str">
        <f>IF(J12="","",J12)</f>
        <v>10. 7. 2020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3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>Statutární město Brno, Dominikánské nám. 1, Brno</v>
      </c>
      <c r="G91" s="32"/>
      <c r="H91" s="32"/>
      <c r="I91" s="94" t="s">
        <v>30</v>
      </c>
      <c r="J91" s="30" t="str">
        <f>E21</f>
        <v>Ing. P. Kučera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6.45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94" t="s">
        <v>33</v>
      </c>
      <c r="J92" s="30" t="str">
        <f>E24</f>
        <v>Ing. V. Potěšilová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3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9" t="s">
        <v>97</v>
      </c>
      <c r="D94" s="105"/>
      <c r="E94" s="105"/>
      <c r="F94" s="105"/>
      <c r="G94" s="105"/>
      <c r="H94" s="105"/>
      <c r="I94" s="120"/>
      <c r="J94" s="121" t="s">
        <v>98</v>
      </c>
      <c r="K94" s="105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3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2" t="s">
        <v>99</v>
      </c>
      <c r="D96" s="32"/>
      <c r="E96" s="32"/>
      <c r="F96" s="32"/>
      <c r="G96" s="32"/>
      <c r="H96" s="32"/>
      <c r="I96" s="93"/>
      <c r="J96" s="71">
        <f>J123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100</v>
      </c>
    </row>
    <row r="97" spans="1:31" s="9" customFormat="1" ht="24.95" customHeight="1">
      <c r="B97" s="123"/>
      <c r="D97" s="124" t="s">
        <v>101</v>
      </c>
      <c r="E97" s="125"/>
      <c r="F97" s="125"/>
      <c r="G97" s="125"/>
      <c r="H97" s="125"/>
      <c r="I97" s="126"/>
      <c r="J97" s="127">
        <f>J124</f>
        <v>0</v>
      </c>
      <c r="L97" s="123"/>
    </row>
    <row r="98" spans="1:31" s="10" customFormat="1" ht="19.899999999999999" customHeight="1">
      <c r="B98" s="128"/>
      <c r="D98" s="129" t="s">
        <v>102</v>
      </c>
      <c r="E98" s="130"/>
      <c r="F98" s="130"/>
      <c r="G98" s="130"/>
      <c r="H98" s="130"/>
      <c r="I98" s="131"/>
      <c r="J98" s="132">
        <f>J125</f>
        <v>0</v>
      </c>
      <c r="L98" s="128"/>
    </row>
    <row r="99" spans="1:31" s="10" customFormat="1" ht="19.899999999999999" customHeight="1">
      <c r="B99" s="128"/>
      <c r="D99" s="129" t="s">
        <v>103</v>
      </c>
      <c r="E99" s="130"/>
      <c r="F99" s="130"/>
      <c r="G99" s="130"/>
      <c r="H99" s="130"/>
      <c r="I99" s="131"/>
      <c r="J99" s="132">
        <f>J150</f>
        <v>0</v>
      </c>
      <c r="L99" s="128"/>
    </row>
    <row r="100" spans="1:31" s="10" customFormat="1" ht="19.899999999999999" customHeight="1">
      <c r="B100" s="128"/>
      <c r="D100" s="129" t="s">
        <v>104</v>
      </c>
      <c r="E100" s="130"/>
      <c r="F100" s="130"/>
      <c r="G100" s="130"/>
      <c r="H100" s="130"/>
      <c r="I100" s="131"/>
      <c r="J100" s="132">
        <f>J154</f>
        <v>0</v>
      </c>
      <c r="L100" s="128"/>
    </row>
    <row r="101" spans="1:31" s="10" customFormat="1" ht="19.899999999999999" customHeight="1">
      <c r="B101" s="128"/>
      <c r="D101" s="129" t="s">
        <v>209</v>
      </c>
      <c r="E101" s="130"/>
      <c r="F101" s="130"/>
      <c r="G101" s="130"/>
      <c r="H101" s="130"/>
      <c r="I101" s="131"/>
      <c r="J101" s="132">
        <f>J191</f>
        <v>0</v>
      </c>
      <c r="L101" s="128"/>
    </row>
    <row r="102" spans="1:31" s="10" customFormat="1" ht="19.899999999999999" customHeight="1">
      <c r="B102" s="128"/>
      <c r="D102" s="129" t="s">
        <v>105</v>
      </c>
      <c r="E102" s="130"/>
      <c r="F102" s="130"/>
      <c r="G102" s="130"/>
      <c r="H102" s="130"/>
      <c r="I102" s="131"/>
      <c r="J102" s="132">
        <f>J197</f>
        <v>0</v>
      </c>
      <c r="L102" s="128"/>
    </row>
    <row r="103" spans="1:31" s="10" customFormat="1" ht="14.85" customHeight="1">
      <c r="B103" s="128"/>
      <c r="D103" s="129" t="s">
        <v>106</v>
      </c>
      <c r="E103" s="130"/>
      <c r="F103" s="130"/>
      <c r="G103" s="130"/>
      <c r="H103" s="130"/>
      <c r="I103" s="131"/>
      <c r="J103" s="132">
        <f>J198</f>
        <v>0</v>
      </c>
      <c r="L103" s="128"/>
    </row>
    <row r="104" spans="1:31" s="2" customFormat="1" ht="21.75" customHeight="1">
      <c r="A104" s="32"/>
      <c r="B104" s="33"/>
      <c r="C104" s="32"/>
      <c r="D104" s="32"/>
      <c r="E104" s="32"/>
      <c r="F104" s="32"/>
      <c r="G104" s="32"/>
      <c r="H104" s="32"/>
      <c r="I104" s="93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47"/>
      <c r="C105" s="48"/>
      <c r="D105" s="48"/>
      <c r="E105" s="48"/>
      <c r="F105" s="48"/>
      <c r="G105" s="48"/>
      <c r="H105" s="48"/>
      <c r="I105" s="117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49"/>
      <c r="C109" s="50"/>
      <c r="D109" s="50"/>
      <c r="E109" s="50"/>
      <c r="F109" s="50"/>
      <c r="G109" s="50"/>
      <c r="H109" s="50"/>
      <c r="I109" s="118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107</v>
      </c>
      <c r="D110" s="32"/>
      <c r="E110" s="32"/>
      <c r="F110" s="32"/>
      <c r="G110" s="32"/>
      <c r="H110" s="32"/>
      <c r="I110" s="93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93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2"/>
      <c r="E112" s="32"/>
      <c r="F112" s="32"/>
      <c r="G112" s="32"/>
      <c r="H112" s="32"/>
      <c r="I112" s="93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4.45" customHeight="1">
      <c r="A113" s="32"/>
      <c r="B113" s="33"/>
      <c r="C113" s="32"/>
      <c r="D113" s="32"/>
      <c r="E113" s="253" t="str">
        <f>E7</f>
        <v>STAVBA 25 METROVÉHO BAZÉNU MPS LUŽÁNKY</v>
      </c>
      <c r="F113" s="254"/>
      <c r="G113" s="254"/>
      <c r="H113" s="254"/>
      <c r="I113" s="93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94</v>
      </c>
      <c r="D114" s="32"/>
      <c r="E114" s="32"/>
      <c r="F114" s="32"/>
      <c r="G114" s="32"/>
      <c r="H114" s="32"/>
      <c r="I114" s="93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26.45" customHeight="1">
      <c r="A115" s="32"/>
      <c r="B115" s="33"/>
      <c r="C115" s="32"/>
      <c r="D115" s="32"/>
      <c r="E115" s="237" t="str">
        <f>E9</f>
        <v>IO 410 - AREÁLOVÉ ROZVODY KANALIZACE JEDNOTNÉ</v>
      </c>
      <c r="F115" s="252"/>
      <c r="G115" s="252"/>
      <c r="H115" s="252"/>
      <c r="I115" s="93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93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2"/>
      <c r="E117" s="32"/>
      <c r="F117" s="25" t="str">
        <f>F12</f>
        <v>Brno-Královo Pole, MPS Lužánky, ul. Sportovní 4</v>
      </c>
      <c r="G117" s="32"/>
      <c r="H117" s="32"/>
      <c r="I117" s="94" t="s">
        <v>22</v>
      </c>
      <c r="J117" s="55" t="str">
        <f>IF(J12="","",J12)</f>
        <v>10. 7. 2020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93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6" customHeight="1">
      <c r="A119" s="32"/>
      <c r="B119" s="33"/>
      <c r="C119" s="27" t="s">
        <v>24</v>
      </c>
      <c r="D119" s="32"/>
      <c r="E119" s="32"/>
      <c r="F119" s="25" t="str">
        <f>E15</f>
        <v>Statutární město Brno, Dominikánské nám. 1, Brno</v>
      </c>
      <c r="G119" s="32"/>
      <c r="H119" s="32"/>
      <c r="I119" s="94" t="s">
        <v>30</v>
      </c>
      <c r="J119" s="30" t="str">
        <f>E21</f>
        <v>Ing. P. Kučera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26.45" customHeight="1">
      <c r="A120" s="32"/>
      <c r="B120" s="33"/>
      <c r="C120" s="27" t="s">
        <v>28</v>
      </c>
      <c r="D120" s="32"/>
      <c r="E120" s="32"/>
      <c r="F120" s="25" t="str">
        <f>IF(E18="","",E18)</f>
        <v>Vyplň údaj</v>
      </c>
      <c r="G120" s="32"/>
      <c r="H120" s="32"/>
      <c r="I120" s="94" t="s">
        <v>33</v>
      </c>
      <c r="J120" s="30" t="str">
        <f>E24</f>
        <v>Ing. V. Potěšilová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2"/>
      <c r="D121" s="32"/>
      <c r="E121" s="32"/>
      <c r="F121" s="32"/>
      <c r="G121" s="32"/>
      <c r="H121" s="32"/>
      <c r="I121" s="93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33"/>
      <c r="B122" s="134"/>
      <c r="C122" s="135" t="s">
        <v>108</v>
      </c>
      <c r="D122" s="136" t="s">
        <v>61</v>
      </c>
      <c r="E122" s="136" t="s">
        <v>57</v>
      </c>
      <c r="F122" s="136" t="s">
        <v>58</v>
      </c>
      <c r="G122" s="136" t="s">
        <v>109</v>
      </c>
      <c r="H122" s="136" t="s">
        <v>110</v>
      </c>
      <c r="I122" s="137" t="s">
        <v>111</v>
      </c>
      <c r="J122" s="138" t="s">
        <v>98</v>
      </c>
      <c r="K122" s="139" t="s">
        <v>112</v>
      </c>
      <c r="L122" s="140"/>
      <c r="M122" s="62" t="s">
        <v>1</v>
      </c>
      <c r="N122" s="63" t="s">
        <v>40</v>
      </c>
      <c r="O122" s="63" t="s">
        <v>113</v>
      </c>
      <c r="P122" s="63" t="s">
        <v>114</v>
      </c>
      <c r="Q122" s="63" t="s">
        <v>115</v>
      </c>
      <c r="R122" s="63" t="s">
        <v>116</v>
      </c>
      <c r="S122" s="63" t="s">
        <v>117</v>
      </c>
      <c r="T122" s="64" t="s">
        <v>118</v>
      </c>
      <c r="U122" s="133"/>
      <c r="V122" s="133"/>
      <c r="W122" s="133"/>
      <c r="X122" s="133"/>
      <c r="Y122" s="133"/>
      <c r="Z122" s="133"/>
      <c r="AA122" s="133"/>
      <c r="AB122" s="133"/>
      <c r="AC122" s="133"/>
      <c r="AD122" s="133"/>
      <c r="AE122" s="133"/>
    </row>
    <row r="123" spans="1:65" s="2" customFormat="1" ht="22.9" customHeight="1">
      <c r="A123" s="32"/>
      <c r="B123" s="33"/>
      <c r="C123" s="69" t="s">
        <v>119</v>
      </c>
      <c r="D123" s="32"/>
      <c r="E123" s="32"/>
      <c r="F123" s="32"/>
      <c r="G123" s="32"/>
      <c r="H123" s="32"/>
      <c r="I123" s="93"/>
      <c r="J123" s="141">
        <f>BK123</f>
        <v>0</v>
      </c>
      <c r="K123" s="32"/>
      <c r="L123" s="33"/>
      <c r="M123" s="65"/>
      <c r="N123" s="56"/>
      <c r="O123" s="66"/>
      <c r="P123" s="142">
        <f>P124</f>
        <v>0</v>
      </c>
      <c r="Q123" s="66"/>
      <c r="R123" s="142">
        <f>R124</f>
        <v>3.5739271499999998</v>
      </c>
      <c r="S123" s="66"/>
      <c r="T123" s="143">
        <f>T124</f>
        <v>26.85952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75</v>
      </c>
      <c r="AU123" s="17" t="s">
        <v>100</v>
      </c>
      <c r="BK123" s="144">
        <f>BK124</f>
        <v>0</v>
      </c>
    </row>
    <row r="124" spans="1:65" s="12" customFormat="1" ht="25.9" customHeight="1">
      <c r="B124" s="145"/>
      <c r="D124" s="146" t="s">
        <v>75</v>
      </c>
      <c r="E124" s="147" t="s">
        <v>120</v>
      </c>
      <c r="F124" s="147" t="s">
        <v>120</v>
      </c>
      <c r="I124" s="148"/>
      <c r="J124" s="149">
        <f>BK124</f>
        <v>0</v>
      </c>
      <c r="L124" s="145"/>
      <c r="M124" s="150"/>
      <c r="N124" s="151"/>
      <c r="O124" s="151"/>
      <c r="P124" s="152">
        <f>P125+P150+P154+P191+P197</f>
        <v>0</v>
      </c>
      <c r="Q124" s="151"/>
      <c r="R124" s="152">
        <f>R125+R150+R154+R191+R197</f>
        <v>3.5739271499999998</v>
      </c>
      <c r="S124" s="151"/>
      <c r="T124" s="153">
        <f>T125+T150+T154+T191+T197</f>
        <v>26.85952</v>
      </c>
      <c r="AR124" s="146" t="s">
        <v>82</v>
      </c>
      <c r="AT124" s="154" t="s">
        <v>75</v>
      </c>
      <c r="AU124" s="154" t="s">
        <v>76</v>
      </c>
      <c r="AY124" s="146" t="s">
        <v>121</v>
      </c>
      <c r="BK124" s="155">
        <f>BK125+BK150+BK154+BK191+BK197</f>
        <v>0</v>
      </c>
    </row>
    <row r="125" spans="1:65" s="12" customFormat="1" ht="22.9" customHeight="1">
      <c r="B125" s="145"/>
      <c r="D125" s="146" t="s">
        <v>75</v>
      </c>
      <c r="E125" s="156" t="s">
        <v>82</v>
      </c>
      <c r="F125" s="156" t="s">
        <v>122</v>
      </c>
      <c r="I125" s="148"/>
      <c r="J125" s="157">
        <f>BK125</f>
        <v>0</v>
      </c>
      <c r="L125" s="145"/>
      <c r="M125" s="150"/>
      <c r="N125" s="151"/>
      <c r="O125" s="151"/>
      <c r="P125" s="152">
        <f>SUM(P126:P149)</f>
        <v>0</v>
      </c>
      <c r="Q125" s="151"/>
      <c r="R125" s="152">
        <f>SUM(R126:R149)</f>
        <v>0</v>
      </c>
      <c r="S125" s="151"/>
      <c r="T125" s="153">
        <f>SUM(T126:T149)</f>
        <v>0</v>
      </c>
      <c r="AR125" s="146" t="s">
        <v>82</v>
      </c>
      <c r="AT125" s="154" t="s">
        <v>75</v>
      </c>
      <c r="AU125" s="154" t="s">
        <v>82</v>
      </c>
      <c r="AY125" s="146" t="s">
        <v>121</v>
      </c>
      <c r="BK125" s="155">
        <f>SUM(BK126:BK149)</f>
        <v>0</v>
      </c>
    </row>
    <row r="126" spans="1:65" s="2" customFormat="1" ht="21.6" customHeight="1">
      <c r="A126" s="32"/>
      <c r="B126" s="158"/>
      <c r="C126" s="159" t="s">
        <v>82</v>
      </c>
      <c r="D126" s="159" t="s">
        <v>123</v>
      </c>
      <c r="E126" s="160" t="s">
        <v>210</v>
      </c>
      <c r="F126" s="161" t="s">
        <v>211</v>
      </c>
      <c r="G126" s="162" t="s">
        <v>124</v>
      </c>
      <c r="H126" s="163">
        <v>48.802999999999997</v>
      </c>
      <c r="I126" s="164"/>
      <c r="J126" s="165">
        <f>ROUND(I126*H126,2)</f>
        <v>0</v>
      </c>
      <c r="K126" s="166"/>
      <c r="L126" s="33"/>
      <c r="M126" s="167" t="s">
        <v>1</v>
      </c>
      <c r="N126" s="168" t="s">
        <v>41</v>
      </c>
      <c r="O126" s="58"/>
      <c r="P126" s="169">
        <f>O126*H126</f>
        <v>0</v>
      </c>
      <c r="Q126" s="169">
        <v>0</v>
      </c>
      <c r="R126" s="169">
        <f>Q126*H126</f>
        <v>0</v>
      </c>
      <c r="S126" s="169">
        <v>0</v>
      </c>
      <c r="T126" s="170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71" t="s">
        <v>125</v>
      </c>
      <c r="AT126" s="171" t="s">
        <v>123</v>
      </c>
      <c r="AU126" s="171" t="s">
        <v>83</v>
      </c>
      <c r="AY126" s="17" t="s">
        <v>121</v>
      </c>
      <c r="BE126" s="172">
        <f>IF(N126="základní",J126,0)</f>
        <v>0</v>
      </c>
      <c r="BF126" s="172">
        <f>IF(N126="snížená",J126,0)</f>
        <v>0</v>
      </c>
      <c r="BG126" s="172">
        <f>IF(N126="zákl. přenesená",J126,0)</f>
        <v>0</v>
      </c>
      <c r="BH126" s="172">
        <f>IF(N126="sníž. přenesená",J126,0)</f>
        <v>0</v>
      </c>
      <c r="BI126" s="172">
        <f>IF(N126="nulová",J126,0)</f>
        <v>0</v>
      </c>
      <c r="BJ126" s="17" t="s">
        <v>82</v>
      </c>
      <c r="BK126" s="172">
        <f>ROUND(I126*H126,2)</f>
        <v>0</v>
      </c>
      <c r="BL126" s="17" t="s">
        <v>125</v>
      </c>
      <c r="BM126" s="171" t="s">
        <v>212</v>
      </c>
    </row>
    <row r="127" spans="1:65" s="15" customFormat="1">
      <c r="B127" s="190"/>
      <c r="D127" s="174" t="s">
        <v>126</v>
      </c>
      <c r="E127" s="191" t="s">
        <v>1</v>
      </c>
      <c r="F127" s="192" t="s">
        <v>213</v>
      </c>
      <c r="H127" s="191" t="s">
        <v>1</v>
      </c>
      <c r="I127" s="193"/>
      <c r="L127" s="190"/>
      <c r="M127" s="194"/>
      <c r="N127" s="195"/>
      <c r="O127" s="195"/>
      <c r="P127" s="195"/>
      <c r="Q127" s="195"/>
      <c r="R127" s="195"/>
      <c r="S127" s="195"/>
      <c r="T127" s="196"/>
      <c r="AT127" s="191" t="s">
        <v>126</v>
      </c>
      <c r="AU127" s="191" t="s">
        <v>83</v>
      </c>
      <c r="AV127" s="15" t="s">
        <v>82</v>
      </c>
      <c r="AW127" s="15" t="s">
        <v>32</v>
      </c>
      <c r="AX127" s="15" t="s">
        <v>76</v>
      </c>
      <c r="AY127" s="191" t="s">
        <v>121</v>
      </c>
    </row>
    <row r="128" spans="1:65" s="13" customFormat="1">
      <c r="B128" s="173"/>
      <c r="D128" s="174" t="s">
        <v>126</v>
      </c>
      <c r="E128" s="175" t="s">
        <v>1</v>
      </c>
      <c r="F128" s="176" t="s">
        <v>214</v>
      </c>
      <c r="H128" s="177">
        <v>12.359</v>
      </c>
      <c r="I128" s="178"/>
      <c r="L128" s="173"/>
      <c r="M128" s="179"/>
      <c r="N128" s="180"/>
      <c r="O128" s="180"/>
      <c r="P128" s="180"/>
      <c r="Q128" s="180"/>
      <c r="R128" s="180"/>
      <c r="S128" s="180"/>
      <c r="T128" s="181"/>
      <c r="AT128" s="175" t="s">
        <v>126</v>
      </c>
      <c r="AU128" s="175" t="s">
        <v>83</v>
      </c>
      <c r="AV128" s="13" t="s">
        <v>83</v>
      </c>
      <c r="AW128" s="13" t="s">
        <v>32</v>
      </c>
      <c r="AX128" s="13" t="s">
        <v>76</v>
      </c>
      <c r="AY128" s="175" t="s">
        <v>121</v>
      </c>
    </row>
    <row r="129" spans="1:65" s="15" customFormat="1">
      <c r="B129" s="190"/>
      <c r="D129" s="174" t="s">
        <v>126</v>
      </c>
      <c r="E129" s="191" t="s">
        <v>1</v>
      </c>
      <c r="F129" s="192" t="s">
        <v>215</v>
      </c>
      <c r="H129" s="191" t="s">
        <v>1</v>
      </c>
      <c r="I129" s="193"/>
      <c r="L129" s="190"/>
      <c r="M129" s="194"/>
      <c r="N129" s="195"/>
      <c r="O129" s="195"/>
      <c r="P129" s="195"/>
      <c r="Q129" s="195"/>
      <c r="R129" s="195"/>
      <c r="S129" s="195"/>
      <c r="T129" s="196"/>
      <c r="AT129" s="191" t="s">
        <v>126</v>
      </c>
      <c r="AU129" s="191" t="s">
        <v>83</v>
      </c>
      <c r="AV129" s="15" t="s">
        <v>82</v>
      </c>
      <c r="AW129" s="15" t="s">
        <v>32</v>
      </c>
      <c r="AX129" s="15" t="s">
        <v>76</v>
      </c>
      <c r="AY129" s="191" t="s">
        <v>121</v>
      </c>
    </row>
    <row r="130" spans="1:65" s="13" customFormat="1">
      <c r="B130" s="173"/>
      <c r="D130" s="174" t="s">
        <v>126</v>
      </c>
      <c r="E130" s="175" t="s">
        <v>1</v>
      </c>
      <c r="F130" s="176" t="s">
        <v>216</v>
      </c>
      <c r="H130" s="177">
        <v>31.45</v>
      </c>
      <c r="I130" s="178"/>
      <c r="L130" s="173"/>
      <c r="M130" s="179"/>
      <c r="N130" s="180"/>
      <c r="O130" s="180"/>
      <c r="P130" s="180"/>
      <c r="Q130" s="180"/>
      <c r="R130" s="180"/>
      <c r="S130" s="180"/>
      <c r="T130" s="181"/>
      <c r="AT130" s="175" t="s">
        <v>126</v>
      </c>
      <c r="AU130" s="175" t="s">
        <v>83</v>
      </c>
      <c r="AV130" s="13" t="s">
        <v>83</v>
      </c>
      <c r="AW130" s="13" t="s">
        <v>32</v>
      </c>
      <c r="AX130" s="13" t="s">
        <v>76</v>
      </c>
      <c r="AY130" s="175" t="s">
        <v>121</v>
      </c>
    </row>
    <row r="131" spans="1:65" s="13" customFormat="1">
      <c r="B131" s="173"/>
      <c r="D131" s="174" t="s">
        <v>126</v>
      </c>
      <c r="E131" s="175" t="s">
        <v>1</v>
      </c>
      <c r="F131" s="176" t="s">
        <v>217</v>
      </c>
      <c r="H131" s="177">
        <v>4.9939999999999998</v>
      </c>
      <c r="I131" s="178"/>
      <c r="L131" s="173"/>
      <c r="M131" s="179"/>
      <c r="N131" s="180"/>
      <c r="O131" s="180"/>
      <c r="P131" s="180"/>
      <c r="Q131" s="180"/>
      <c r="R131" s="180"/>
      <c r="S131" s="180"/>
      <c r="T131" s="181"/>
      <c r="AT131" s="175" t="s">
        <v>126</v>
      </c>
      <c r="AU131" s="175" t="s">
        <v>83</v>
      </c>
      <c r="AV131" s="13" t="s">
        <v>83</v>
      </c>
      <c r="AW131" s="13" t="s">
        <v>32</v>
      </c>
      <c r="AX131" s="13" t="s">
        <v>76</v>
      </c>
      <c r="AY131" s="175" t="s">
        <v>121</v>
      </c>
    </row>
    <row r="132" spans="1:65" s="14" customFormat="1">
      <c r="B132" s="182"/>
      <c r="D132" s="174" t="s">
        <v>126</v>
      </c>
      <c r="E132" s="183" t="s">
        <v>86</v>
      </c>
      <c r="F132" s="184" t="s">
        <v>127</v>
      </c>
      <c r="H132" s="185">
        <v>48.802999999999997</v>
      </c>
      <c r="I132" s="186"/>
      <c r="L132" s="182"/>
      <c r="M132" s="187"/>
      <c r="N132" s="188"/>
      <c r="O132" s="188"/>
      <c r="P132" s="188"/>
      <c r="Q132" s="188"/>
      <c r="R132" s="188"/>
      <c r="S132" s="188"/>
      <c r="T132" s="189"/>
      <c r="AT132" s="183" t="s">
        <v>126</v>
      </c>
      <c r="AU132" s="183" t="s">
        <v>83</v>
      </c>
      <c r="AV132" s="14" t="s">
        <v>125</v>
      </c>
      <c r="AW132" s="14" t="s">
        <v>32</v>
      </c>
      <c r="AX132" s="14" t="s">
        <v>82</v>
      </c>
      <c r="AY132" s="183" t="s">
        <v>121</v>
      </c>
    </row>
    <row r="133" spans="1:65" s="2" customFormat="1" ht="21.6" customHeight="1">
      <c r="A133" s="32"/>
      <c r="B133" s="158"/>
      <c r="C133" s="159" t="s">
        <v>83</v>
      </c>
      <c r="D133" s="159" t="s">
        <v>123</v>
      </c>
      <c r="E133" s="160" t="s">
        <v>128</v>
      </c>
      <c r="F133" s="161" t="s">
        <v>129</v>
      </c>
      <c r="G133" s="162" t="s">
        <v>124</v>
      </c>
      <c r="H133" s="163">
        <v>48.802999999999997</v>
      </c>
      <c r="I133" s="164"/>
      <c r="J133" s="165">
        <f>ROUND(I133*H133,2)</f>
        <v>0</v>
      </c>
      <c r="K133" s="166"/>
      <c r="L133" s="33"/>
      <c r="M133" s="167" t="s">
        <v>1</v>
      </c>
      <c r="N133" s="168" t="s">
        <v>41</v>
      </c>
      <c r="O133" s="58"/>
      <c r="P133" s="169">
        <f>O133*H133</f>
        <v>0</v>
      </c>
      <c r="Q133" s="169">
        <v>0</v>
      </c>
      <c r="R133" s="169">
        <f>Q133*H133</f>
        <v>0</v>
      </c>
      <c r="S133" s="169">
        <v>0</v>
      </c>
      <c r="T133" s="170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71" t="s">
        <v>125</v>
      </c>
      <c r="AT133" s="171" t="s">
        <v>123</v>
      </c>
      <c r="AU133" s="171" t="s">
        <v>83</v>
      </c>
      <c r="AY133" s="17" t="s">
        <v>121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7" t="s">
        <v>82</v>
      </c>
      <c r="BK133" s="172">
        <f>ROUND(I133*H133,2)</f>
        <v>0</v>
      </c>
      <c r="BL133" s="17" t="s">
        <v>125</v>
      </c>
      <c r="BM133" s="171" t="s">
        <v>218</v>
      </c>
    </row>
    <row r="134" spans="1:65" s="13" customFormat="1">
      <c r="B134" s="173"/>
      <c r="D134" s="174" t="s">
        <v>126</v>
      </c>
      <c r="E134" s="175" t="s">
        <v>1</v>
      </c>
      <c r="F134" s="176" t="s">
        <v>86</v>
      </c>
      <c r="H134" s="177">
        <v>48.802999999999997</v>
      </c>
      <c r="I134" s="178"/>
      <c r="L134" s="173"/>
      <c r="M134" s="179"/>
      <c r="N134" s="180"/>
      <c r="O134" s="180"/>
      <c r="P134" s="180"/>
      <c r="Q134" s="180"/>
      <c r="R134" s="180"/>
      <c r="S134" s="180"/>
      <c r="T134" s="181"/>
      <c r="AT134" s="175" t="s">
        <v>126</v>
      </c>
      <c r="AU134" s="175" t="s">
        <v>83</v>
      </c>
      <c r="AV134" s="13" t="s">
        <v>83</v>
      </c>
      <c r="AW134" s="13" t="s">
        <v>32</v>
      </c>
      <c r="AX134" s="13" t="s">
        <v>82</v>
      </c>
      <c r="AY134" s="175" t="s">
        <v>121</v>
      </c>
    </row>
    <row r="135" spans="1:65" s="2" customFormat="1" ht="21.6" customHeight="1">
      <c r="A135" s="32"/>
      <c r="B135" s="158"/>
      <c r="C135" s="159" t="s">
        <v>130</v>
      </c>
      <c r="D135" s="159" t="s">
        <v>123</v>
      </c>
      <c r="E135" s="160" t="s">
        <v>131</v>
      </c>
      <c r="F135" s="161" t="s">
        <v>132</v>
      </c>
      <c r="G135" s="162" t="s">
        <v>124</v>
      </c>
      <c r="H135" s="163">
        <v>11.503</v>
      </c>
      <c r="I135" s="164"/>
      <c r="J135" s="165">
        <f>ROUND(I135*H135,2)</f>
        <v>0</v>
      </c>
      <c r="K135" s="166"/>
      <c r="L135" s="33"/>
      <c r="M135" s="167" t="s">
        <v>1</v>
      </c>
      <c r="N135" s="168" t="s">
        <v>41</v>
      </c>
      <c r="O135" s="58"/>
      <c r="P135" s="169">
        <f>O135*H135</f>
        <v>0</v>
      </c>
      <c r="Q135" s="169">
        <v>0</v>
      </c>
      <c r="R135" s="169">
        <f>Q135*H135</f>
        <v>0</v>
      </c>
      <c r="S135" s="169">
        <v>0</v>
      </c>
      <c r="T135" s="170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1" t="s">
        <v>125</v>
      </c>
      <c r="AT135" s="171" t="s">
        <v>123</v>
      </c>
      <c r="AU135" s="171" t="s">
        <v>83</v>
      </c>
      <c r="AY135" s="17" t="s">
        <v>121</v>
      </c>
      <c r="BE135" s="172">
        <f>IF(N135="základní",J135,0)</f>
        <v>0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7" t="s">
        <v>82</v>
      </c>
      <c r="BK135" s="172">
        <f>ROUND(I135*H135,2)</f>
        <v>0</v>
      </c>
      <c r="BL135" s="17" t="s">
        <v>125</v>
      </c>
      <c r="BM135" s="171" t="s">
        <v>219</v>
      </c>
    </row>
    <row r="136" spans="1:65" s="15" customFormat="1">
      <c r="B136" s="190"/>
      <c r="D136" s="174" t="s">
        <v>126</v>
      </c>
      <c r="E136" s="191" t="s">
        <v>1</v>
      </c>
      <c r="F136" s="192" t="s">
        <v>220</v>
      </c>
      <c r="H136" s="191" t="s">
        <v>1</v>
      </c>
      <c r="I136" s="193"/>
      <c r="L136" s="190"/>
      <c r="M136" s="194"/>
      <c r="N136" s="195"/>
      <c r="O136" s="195"/>
      <c r="P136" s="195"/>
      <c r="Q136" s="195"/>
      <c r="R136" s="195"/>
      <c r="S136" s="195"/>
      <c r="T136" s="196"/>
      <c r="AT136" s="191" t="s">
        <v>126</v>
      </c>
      <c r="AU136" s="191" t="s">
        <v>83</v>
      </c>
      <c r="AV136" s="15" t="s">
        <v>82</v>
      </c>
      <c r="AW136" s="15" t="s">
        <v>3</v>
      </c>
      <c r="AX136" s="15" t="s">
        <v>76</v>
      </c>
      <c r="AY136" s="191" t="s">
        <v>121</v>
      </c>
    </row>
    <row r="137" spans="1:65" s="13" customFormat="1">
      <c r="B137" s="173"/>
      <c r="D137" s="174" t="s">
        <v>126</v>
      </c>
      <c r="E137" s="175" t="s">
        <v>1</v>
      </c>
      <c r="F137" s="176" t="s">
        <v>133</v>
      </c>
      <c r="H137" s="177">
        <v>11.503</v>
      </c>
      <c r="I137" s="178"/>
      <c r="L137" s="173"/>
      <c r="M137" s="179"/>
      <c r="N137" s="180"/>
      <c r="O137" s="180"/>
      <c r="P137" s="180"/>
      <c r="Q137" s="180"/>
      <c r="R137" s="180"/>
      <c r="S137" s="180"/>
      <c r="T137" s="181"/>
      <c r="AT137" s="175" t="s">
        <v>126</v>
      </c>
      <c r="AU137" s="175" t="s">
        <v>83</v>
      </c>
      <c r="AV137" s="13" t="s">
        <v>83</v>
      </c>
      <c r="AW137" s="13" t="s">
        <v>32</v>
      </c>
      <c r="AX137" s="13" t="s">
        <v>76</v>
      </c>
      <c r="AY137" s="175" t="s">
        <v>121</v>
      </c>
    </row>
    <row r="138" spans="1:65" s="14" customFormat="1">
      <c r="B138" s="182"/>
      <c r="D138" s="174" t="s">
        <v>126</v>
      </c>
      <c r="E138" s="183" t="s">
        <v>92</v>
      </c>
      <c r="F138" s="184" t="s">
        <v>127</v>
      </c>
      <c r="H138" s="185">
        <v>11.503</v>
      </c>
      <c r="I138" s="186"/>
      <c r="L138" s="182"/>
      <c r="M138" s="187"/>
      <c r="N138" s="188"/>
      <c r="O138" s="188"/>
      <c r="P138" s="188"/>
      <c r="Q138" s="188"/>
      <c r="R138" s="188"/>
      <c r="S138" s="188"/>
      <c r="T138" s="189"/>
      <c r="AT138" s="183" t="s">
        <v>126</v>
      </c>
      <c r="AU138" s="183" t="s">
        <v>83</v>
      </c>
      <c r="AV138" s="14" t="s">
        <v>125</v>
      </c>
      <c r="AW138" s="14" t="s">
        <v>3</v>
      </c>
      <c r="AX138" s="14" t="s">
        <v>82</v>
      </c>
      <c r="AY138" s="183" t="s">
        <v>121</v>
      </c>
    </row>
    <row r="139" spans="1:65" s="2" customFormat="1" ht="14.45" customHeight="1">
      <c r="A139" s="32"/>
      <c r="B139" s="158"/>
      <c r="C139" s="159" t="s">
        <v>125</v>
      </c>
      <c r="D139" s="159" t="s">
        <v>123</v>
      </c>
      <c r="E139" s="160" t="s">
        <v>134</v>
      </c>
      <c r="F139" s="161" t="s">
        <v>135</v>
      </c>
      <c r="G139" s="162" t="s">
        <v>124</v>
      </c>
      <c r="H139" s="163">
        <v>11.503</v>
      </c>
      <c r="I139" s="164"/>
      <c r="J139" s="165">
        <f>ROUND(I139*H139,2)</f>
        <v>0</v>
      </c>
      <c r="K139" s="166"/>
      <c r="L139" s="33"/>
      <c r="M139" s="167" t="s">
        <v>1</v>
      </c>
      <c r="N139" s="168" t="s">
        <v>41</v>
      </c>
      <c r="O139" s="58"/>
      <c r="P139" s="169">
        <f>O139*H139</f>
        <v>0</v>
      </c>
      <c r="Q139" s="169">
        <v>0</v>
      </c>
      <c r="R139" s="169">
        <f>Q139*H139</f>
        <v>0</v>
      </c>
      <c r="S139" s="169">
        <v>0</v>
      </c>
      <c r="T139" s="170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1" t="s">
        <v>125</v>
      </c>
      <c r="AT139" s="171" t="s">
        <v>123</v>
      </c>
      <c r="AU139" s="171" t="s">
        <v>83</v>
      </c>
      <c r="AY139" s="17" t="s">
        <v>121</v>
      </c>
      <c r="BE139" s="172">
        <f>IF(N139="základní",J139,0)</f>
        <v>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7" t="s">
        <v>82</v>
      </c>
      <c r="BK139" s="172">
        <f>ROUND(I139*H139,2)</f>
        <v>0</v>
      </c>
      <c r="BL139" s="17" t="s">
        <v>125</v>
      </c>
      <c r="BM139" s="171" t="s">
        <v>221</v>
      </c>
    </row>
    <row r="140" spans="1:65" s="13" customFormat="1">
      <c r="B140" s="173"/>
      <c r="D140" s="174" t="s">
        <v>126</v>
      </c>
      <c r="E140" s="175" t="s">
        <v>1</v>
      </c>
      <c r="F140" s="176" t="s">
        <v>92</v>
      </c>
      <c r="H140" s="177">
        <v>11.503</v>
      </c>
      <c r="I140" s="178"/>
      <c r="L140" s="173"/>
      <c r="M140" s="179"/>
      <c r="N140" s="180"/>
      <c r="O140" s="180"/>
      <c r="P140" s="180"/>
      <c r="Q140" s="180"/>
      <c r="R140" s="180"/>
      <c r="S140" s="180"/>
      <c r="T140" s="181"/>
      <c r="AT140" s="175" t="s">
        <v>126</v>
      </c>
      <c r="AU140" s="175" t="s">
        <v>83</v>
      </c>
      <c r="AV140" s="13" t="s">
        <v>83</v>
      </c>
      <c r="AW140" s="13" t="s">
        <v>32</v>
      </c>
      <c r="AX140" s="13" t="s">
        <v>76</v>
      </c>
      <c r="AY140" s="175" t="s">
        <v>121</v>
      </c>
    </row>
    <row r="141" spans="1:65" s="2" customFormat="1" ht="21.6" customHeight="1">
      <c r="A141" s="32"/>
      <c r="B141" s="158"/>
      <c r="C141" s="159" t="s">
        <v>136</v>
      </c>
      <c r="D141" s="159" t="s">
        <v>123</v>
      </c>
      <c r="E141" s="160" t="s">
        <v>189</v>
      </c>
      <c r="F141" s="161" t="s">
        <v>222</v>
      </c>
      <c r="G141" s="162" t="s">
        <v>145</v>
      </c>
      <c r="H141" s="163">
        <v>20.704999999999998</v>
      </c>
      <c r="I141" s="164"/>
      <c r="J141" s="165">
        <f>ROUND(I141*H141,2)</f>
        <v>0</v>
      </c>
      <c r="K141" s="166"/>
      <c r="L141" s="33"/>
      <c r="M141" s="167" t="s">
        <v>1</v>
      </c>
      <c r="N141" s="168" t="s">
        <v>41</v>
      </c>
      <c r="O141" s="58"/>
      <c r="P141" s="169">
        <f>O141*H141</f>
        <v>0</v>
      </c>
      <c r="Q141" s="169">
        <v>0</v>
      </c>
      <c r="R141" s="169">
        <f>Q141*H141</f>
        <v>0</v>
      </c>
      <c r="S141" s="169">
        <v>0</v>
      </c>
      <c r="T141" s="170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71" t="s">
        <v>125</v>
      </c>
      <c r="AT141" s="171" t="s">
        <v>123</v>
      </c>
      <c r="AU141" s="171" t="s">
        <v>83</v>
      </c>
      <c r="AY141" s="17" t="s">
        <v>121</v>
      </c>
      <c r="BE141" s="172">
        <f>IF(N141="základní",J141,0)</f>
        <v>0</v>
      </c>
      <c r="BF141" s="172">
        <f>IF(N141="snížená",J141,0)</f>
        <v>0</v>
      </c>
      <c r="BG141" s="172">
        <f>IF(N141="zákl. přenesená",J141,0)</f>
        <v>0</v>
      </c>
      <c r="BH141" s="172">
        <f>IF(N141="sníž. přenesená",J141,0)</f>
        <v>0</v>
      </c>
      <c r="BI141" s="172">
        <f>IF(N141="nulová",J141,0)</f>
        <v>0</v>
      </c>
      <c r="BJ141" s="17" t="s">
        <v>82</v>
      </c>
      <c r="BK141" s="172">
        <f>ROUND(I141*H141,2)</f>
        <v>0</v>
      </c>
      <c r="BL141" s="17" t="s">
        <v>125</v>
      </c>
      <c r="BM141" s="171" t="s">
        <v>223</v>
      </c>
    </row>
    <row r="142" spans="1:65" s="13" customFormat="1">
      <c r="B142" s="173"/>
      <c r="D142" s="174" t="s">
        <v>126</v>
      </c>
      <c r="E142" s="175" t="s">
        <v>1</v>
      </c>
      <c r="F142" s="176" t="s">
        <v>190</v>
      </c>
      <c r="H142" s="177">
        <v>20.704999999999998</v>
      </c>
      <c r="I142" s="178"/>
      <c r="L142" s="173"/>
      <c r="M142" s="179"/>
      <c r="N142" s="180"/>
      <c r="O142" s="180"/>
      <c r="P142" s="180"/>
      <c r="Q142" s="180"/>
      <c r="R142" s="180"/>
      <c r="S142" s="180"/>
      <c r="T142" s="181"/>
      <c r="AT142" s="175" t="s">
        <v>126</v>
      </c>
      <c r="AU142" s="175" t="s">
        <v>83</v>
      </c>
      <c r="AV142" s="13" t="s">
        <v>83</v>
      </c>
      <c r="AW142" s="13" t="s">
        <v>32</v>
      </c>
      <c r="AX142" s="13" t="s">
        <v>82</v>
      </c>
      <c r="AY142" s="175" t="s">
        <v>121</v>
      </c>
    </row>
    <row r="143" spans="1:65" s="2" customFormat="1" ht="21.6" customHeight="1">
      <c r="A143" s="32"/>
      <c r="B143" s="158"/>
      <c r="C143" s="159" t="s">
        <v>140</v>
      </c>
      <c r="D143" s="159" t="s">
        <v>123</v>
      </c>
      <c r="E143" s="160" t="s">
        <v>137</v>
      </c>
      <c r="F143" s="161" t="s">
        <v>138</v>
      </c>
      <c r="G143" s="162" t="s">
        <v>124</v>
      </c>
      <c r="H143" s="163">
        <v>37.299999999999997</v>
      </c>
      <c r="I143" s="164"/>
      <c r="J143" s="165">
        <f>ROUND(I143*H143,2)</f>
        <v>0</v>
      </c>
      <c r="K143" s="166"/>
      <c r="L143" s="33"/>
      <c r="M143" s="167" t="s">
        <v>1</v>
      </c>
      <c r="N143" s="168" t="s">
        <v>41</v>
      </c>
      <c r="O143" s="58"/>
      <c r="P143" s="169">
        <f>O143*H143</f>
        <v>0</v>
      </c>
      <c r="Q143" s="169">
        <v>0</v>
      </c>
      <c r="R143" s="169">
        <f>Q143*H143</f>
        <v>0</v>
      </c>
      <c r="S143" s="169">
        <v>0</v>
      </c>
      <c r="T143" s="170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1" t="s">
        <v>125</v>
      </c>
      <c r="AT143" s="171" t="s">
        <v>123</v>
      </c>
      <c r="AU143" s="171" t="s">
        <v>83</v>
      </c>
      <c r="AY143" s="17" t="s">
        <v>121</v>
      </c>
      <c r="BE143" s="172">
        <f>IF(N143="základní",J143,0)</f>
        <v>0</v>
      </c>
      <c r="BF143" s="172">
        <f>IF(N143="snížená",J143,0)</f>
        <v>0</v>
      </c>
      <c r="BG143" s="172">
        <f>IF(N143="zákl. přenesená",J143,0)</f>
        <v>0</v>
      </c>
      <c r="BH143" s="172">
        <f>IF(N143="sníž. přenesená",J143,0)</f>
        <v>0</v>
      </c>
      <c r="BI143" s="172">
        <f>IF(N143="nulová",J143,0)</f>
        <v>0</v>
      </c>
      <c r="BJ143" s="17" t="s">
        <v>82</v>
      </c>
      <c r="BK143" s="172">
        <f>ROUND(I143*H143,2)</f>
        <v>0</v>
      </c>
      <c r="BL143" s="17" t="s">
        <v>125</v>
      </c>
      <c r="BM143" s="171" t="s">
        <v>224</v>
      </c>
    </row>
    <row r="144" spans="1:65" s="13" customFormat="1">
      <c r="B144" s="173"/>
      <c r="D144" s="174" t="s">
        <v>126</v>
      </c>
      <c r="E144" s="175" t="s">
        <v>1</v>
      </c>
      <c r="F144" s="176" t="s">
        <v>139</v>
      </c>
      <c r="H144" s="177">
        <v>37.299999999999997</v>
      </c>
      <c r="I144" s="178"/>
      <c r="L144" s="173"/>
      <c r="M144" s="179"/>
      <c r="N144" s="180"/>
      <c r="O144" s="180"/>
      <c r="P144" s="180"/>
      <c r="Q144" s="180"/>
      <c r="R144" s="180"/>
      <c r="S144" s="180"/>
      <c r="T144" s="181"/>
      <c r="AT144" s="175" t="s">
        <v>126</v>
      </c>
      <c r="AU144" s="175" t="s">
        <v>83</v>
      </c>
      <c r="AV144" s="13" t="s">
        <v>83</v>
      </c>
      <c r="AW144" s="13" t="s">
        <v>32</v>
      </c>
      <c r="AX144" s="13" t="s">
        <v>82</v>
      </c>
      <c r="AY144" s="175" t="s">
        <v>121</v>
      </c>
    </row>
    <row r="145" spans="1:65" s="2" customFormat="1" ht="21.6" customHeight="1">
      <c r="A145" s="32"/>
      <c r="B145" s="158"/>
      <c r="C145" s="159" t="s">
        <v>143</v>
      </c>
      <c r="D145" s="159" t="s">
        <v>123</v>
      </c>
      <c r="E145" s="160" t="s">
        <v>141</v>
      </c>
      <c r="F145" s="161" t="s">
        <v>142</v>
      </c>
      <c r="G145" s="162" t="s">
        <v>124</v>
      </c>
      <c r="H145" s="163">
        <v>9.52</v>
      </c>
      <c r="I145" s="164"/>
      <c r="J145" s="165">
        <f>ROUND(I145*H145,2)</f>
        <v>0</v>
      </c>
      <c r="K145" s="166"/>
      <c r="L145" s="33"/>
      <c r="M145" s="167" t="s">
        <v>1</v>
      </c>
      <c r="N145" s="168" t="s">
        <v>41</v>
      </c>
      <c r="O145" s="58"/>
      <c r="P145" s="169">
        <f>O145*H145</f>
        <v>0</v>
      </c>
      <c r="Q145" s="169">
        <v>0</v>
      </c>
      <c r="R145" s="169">
        <f>Q145*H145</f>
        <v>0</v>
      </c>
      <c r="S145" s="169">
        <v>0</v>
      </c>
      <c r="T145" s="170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1" t="s">
        <v>125</v>
      </c>
      <c r="AT145" s="171" t="s">
        <v>123</v>
      </c>
      <c r="AU145" s="171" t="s">
        <v>83</v>
      </c>
      <c r="AY145" s="17" t="s">
        <v>121</v>
      </c>
      <c r="BE145" s="172">
        <f>IF(N145="základní",J145,0)</f>
        <v>0</v>
      </c>
      <c r="BF145" s="172">
        <f>IF(N145="snížená",J145,0)</f>
        <v>0</v>
      </c>
      <c r="BG145" s="172">
        <f>IF(N145="zákl. přenesená",J145,0)</f>
        <v>0</v>
      </c>
      <c r="BH145" s="172">
        <f>IF(N145="sníž. přenesená",J145,0)</f>
        <v>0</v>
      </c>
      <c r="BI145" s="172">
        <f>IF(N145="nulová",J145,0)</f>
        <v>0</v>
      </c>
      <c r="BJ145" s="17" t="s">
        <v>82</v>
      </c>
      <c r="BK145" s="172">
        <f>ROUND(I145*H145,2)</f>
        <v>0</v>
      </c>
      <c r="BL145" s="17" t="s">
        <v>125</v>
      </c>
      <c r="BM145" s="171" t="s">
        <v>225</v>
      </c>
    </row>
    <row r="146" spans="1:65" s="13" customFormat="1">
      <c r="B146" s="173"/>
      <c r="D146" s="174" t="s">
        <v>126</v>
      </c>
      <c r="E146" s="175" t="s">
        <v>1</v>
      </c>
      <c r="F146" s="176" t="s">
        <v>226</v>
      </c>
      <c r="H146" s="177">
        <v>2.3759999999999999</v>
      </c>
      <c r="I146" s="178"/>
      <c r="L146" s="173"/>
      <c r="M146" s="179"/>
      <c r="N146" s="180"/>
      <c r="O146" s="180"/>
      <c r="P146" s="180"/>
      <c r="Q146" s="180"/>
      <c r="R146" s="180"/>
      <c r="S146" s="180"/>
      <c r="T146" s="181"/>
      <c r="AT146" s="175" t="s">
        <v>126</v>
      </c>
      <c r="AU146" s="175" t="s">
        <v>83</v>
      </c>
      <c r="AV146" s="13" t="s">
        <v>83</v>
      </c>
      <c r="AW146" s="13" t="s">
        <v>32</v>
      </c>
      <c r="AX146" s="13" t="s">
        <v>76</v>
      </c>
      <c r="AY146" s="175" t="s">
        <v>121</v>
      </c>
    </row>
    <row r="147" spans="1:65" s="13" customFormat="1">
      <c r="B147" s="173"/>
      <c r="D147" s="174" t="s">
        <v>126</v>
      </c>
      <c r="E147" s="175" t="s">
        <v>1</v>
      </c>
      <c r="F147" s="176" t="s">
        <v>227</v>
      </c>
      <c r="H147" s="177">
        <v>7.1440000000000001</v>
      </c>
      <c r="I147" s="178"/>
      <c r="L147" s="173"/>
      <c r="M147" s="179"/>
      <c r="N147" s="180"/>
      <c r="O147" s="180"/>
      <c r="P147" s="180"/>
      <c r="Q147" s="180"/>
      <c r="R147" s="180"/>
      <c r="S147" s="180"/>
      <c r="T147" s="181"/>
      <c r="AT147" s="175" t="s">
        <v>126</v>
      </c>
      <c r="AU147" s="175" t="s">
        <v>83</v>
      </c>
      <c r="AV147" s="13" t="s">
        <v>83</v>
      </c>
      <c r="AW147" s="13" t="s">
        <v>32</v>
      </c>
      <c r="AX147" s="13" t="s">
        <v>76</v>
      </c>
      <c r="AY147" s="175" t="s">
        <v>121</v>
      </c>
    </row>
    <row r="148" spans="1:65" s="2" customFormat="1" ht="14.45" customHeight="1">
      <c r="A148" s="32"/>
      <c r="B148" s="158"/>
      <c r="C148" s="197" t="s">
        <v>146</v>
      </c>
      <c r="D148" s="197" t="s">
        <v>144</v>
      </c>
      <c r="E148" s="198" t="s">
        <v>191</v>
      </c>
      <c r="F148" s="199" t="s">
        <v>192</v>
      </c>
      <c r="G148" s="200" t="s">
        <v>145</v>
      </c>
      <c r="H148" s="201">
        <v>17.611999999999998</v>
      </c>
      <c r="I148" s="202"/>
      <c r="J148" s="203">
        <f>ROUND(I148*H148,2)</f>
        <v>0</v>
      </c>
      <c r="K148" s="204"/>
      <c r="L148" s="205"/>
      <c r="M148" s="206" t="s">
        <v>1</v>
      </c>
      <c r="N148" s="207" t="s">
        <v>41</v>
      </c>
      <c r="O148" s="58"/>
      <c r="P148" s="169">
        <f>O148*H148</f>
        <v>0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1" t="s">
        <v>146</v>
      </c>
      <c r="AT148" s="171" t="s">
        <v>144</v>
      </c>
      <c r="AU148" s="171" t="s">
        <v>83</v>
      </c>
      <c r="AY148" s="17" t="s">
        <v>121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7" t="s">
        <v>82</v>
      </c>
      <c r="BK148" s="172">
        <f>ROUND(I148*H148,2)</f>
        <v>0</v>
      </c>
      <c r="BL148" s="17" t="s">
        <v>125</v>
      </c>
      <c r="BM148" s="171" t="s">
        <v>228</v>
      </c>
    </row>
    <row r="149" spans="1:65" s="13" customFormat="1">
      <c r="B149" s="173"/>
      <c r="D149" s="174" t="s">
        <v>126</v>
      </c>
      <c r="E149" s="175" t="s">
        <v>1</v>
      </c>
      <c r="F149" s="176" t="s">
        <v>229</v>
      </c>
      <c r="H149" s="177">
        <v>17.611999999999998</v>
      </c>
      <c r="I149" s="178"/>
      <c r="L149" s="173"/>
      <c r="M149" s="179"/>
      <c r="N149" s="180"/>
      <c r="O149" s="180"/>
      <c r="P149" s="180"/>
      <c r="Q149" s="180"/>
      <c r="R149" s="180"/>
      <c r="S149" s="180"/>
      <c r="T149" s="181"/>
      <c r="AT149" s="175" t="s">
        <v>126</v>
      </c>
      <c r="AU149" s="175" t="s">
        <v>83</v>
      </c>
      <c r="AV149" s="13" t="s">
        <v>83</v>
      </c>
      <c r="AW149" s="13" t="s">
        <v>32</v>
      </c>
      <c r="AX149" s="13" t="s">
        <v>82</v>
      </c>
      <c r="AY149" s="175" t="s">
        <v>121</v>
      </c>
    </row>
    <row r="150" spans="1:65" s="12" customFormat="1" ht="22.9" customHeight="1">
      <c r="B150" s="145"/>
      <c r="D150" s="146" t="s">
        <v>75</v>
      </c>
      <c r="E150" s="156" t="s">
        <v>125</v>
      </c>
      <c r="F150" s="156" t="s">
        <v>147</v>
      </c>
      <c r="I150" s="148"/>
      <c r="J150" s="157">
        <f>BK150</f>
        <v>0</v>
      </c>
      <c r="L150" s="145"/>
      <c r="M150" s="150"/>
      <c r="N150" s="151"/>
      <c r="O150" s="151"/>
      <c r="P150" s="152">
        <f>SUM(P151:P153)</f>
        <v>0</v>
      </c>
      <c r="Q150" s="151"/>
      <c r="R150" s="152">
        <f>SUM(R151:R153)</f>
        <v>0</v>
      </c>
      <c r="S150" s="151"/>
      <c r="T150" s="153">
        <f>SUM(T151:T153)</f>
        <v>0</v>
      </c>
      <c r="AR150" s="146" t="s">
        <v>82</v>
      </c>
      <c r="AT150" s="154" t="s">
        <v>75</v>
      </c>
      <c r="AU150" s="154" t="s">
        <v>82</v>
      </c>
      <c r="AY150" s="146" t="s">
        <v>121</v>
      </c>
      <c r="BK150" s="155">
        <f>SUM(BK151:BK153)</f>
        <v>0</v>
      </c>
    </row>
    <row r="151" spans="1:65" s="2" customFormat="1" ht="21.6" customHeight="1">
      <c r="A151" s="32"/>
      <c r="B151" s="158"/>
      <c r="C151" s="159" t="s">
        <v>150</v>
      </c>
      <c r="D151" s="159" t="s">
        <v>123</v>
      </c>
      <c r="E151" s="160" t="s">
        <v>148</v>
      </c>
      <c r="F151" s="161" t="s">
        <v>149</v>
      </c>
      <c r="G151" s="162" t="s">
        <v>124</v>
      </c>
      <c r="H151" s="163">
        <v>1.9830000000000001</v>
      </c>
      <c r="I151" s="164"/>
      <c r="J151" s="165">
        <f>ROUND(I151*H151,2)</f>
        <v>0</v>
      </c>
      <c r="K151" s="166"/>
      <c r="L151" s="33"/>
      <c r="M151" s="167" t="s">
        <v>1</v>
      </c>
      <c r="N151" s="168" t="s">
        <v>41</v>
      </c>
      <c r="O151" s="58"/>
      <c r="P151" s="169">
        <f>O151*H151</f>
        <v>0</v>
      </c>
      <c r="Q151" s="169">
        <v>0</v>
      </c>
      <c r="R151" s="169">
        <f>Q151*H151</f>
        <v>0</v>
      </c>
      <c r="S151" s="169">
        <v>0</v>
      </c>
      <c r="T151" s="170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1" t="s">
        <v>125</v>
      </c>
      <c r="AT151" s="171" t="s">
        <v>123</v>
      </c>
      <c r="AU151" s="171" t="s">
        <v>83</v>
      </c>
      <c r="AY151" s="17" t="s">
        <v>121</v>
      </c>
      <c r="BE151" s="172">
        <f>IF(N151="základní",J151,0)</f>
        <v>0</v>
      </c>
      <c r="BF151" s="172">
        <f>IF(N151="snížená",J151,0)</f>
        <v>0</v>
      </c>
      <c r="BG151" s="172">
        <f>IF(N151="zákl. přenesená",J151,0)</f>
        <v>0</v>
      </c>
      <c r="BH151" s="172">
        <f>IF(N151="sníž. přenesená",J151,0)</f>
        <v>0</v>
      </c>
      <c r="BI151" s="172">
        <f>IF(N151="nulová",J151,0)</f>
        <v>0</v>
      </c>
      <c r="BJ151" s="17" t="s">
        <v>82</v>
      </c>
      <c r="BK151" s="172">
        <f>ROUND(I151*H151,2)</f>
        <v>0</v>
      </c>
      <c r="BL151" s="17" t="s">
        <v>125</v>
      </c>
      <c r="BM151" s="171" t="s">
        <v>230</v>
      </c>
    </row>
    <row r="152" spans="1:65" s="13" customFormat="1">
      <c r="B152" s="173"/>
      <c r="D152" s="174" t="s">
        <v>126</v>
      </c>
      <c r="E152" s="175" t="s">
        <v>1</v>
      </c>
      <c r="F152" s="176" t="s">
        <v>231</v>
      </c>
      <c r="H152" s="177">
        <v>0.495</v>
      </c>
      <c r="I152" s="178"/>
      <c r="L152" s="173"/>
      <c r="M152" s="179"/>
      <c r="N152" s="180"/>
      <c r="O152" s="180"/>
      <c r="P152" s="180"/>
      <c r="Q152" s="180"/>
      <c r="R152" s="180"/>
      <c r="S152" s="180"/>
      <c r="T152" s="181"/>
      <c r="AT152" s="175" t="s">
        <v>126</v>
      </c>
      <c r="AU152" s="175" t="s">
        <v>83</v>
      </c>
      <c r="AV152" s="13" t="s">
        <v>83</v>
      </c>
      <c r="AW152" s="13" t="s">
        <v>32</v>
      </c>
      <c r="AX152" s="13" t="s">
        <v>76</v>
      </c>
      <c r="AY152" s="175" t="s">
        <v>121</v>
      </c>
    </row>
    <row r="153" spans="1:65" s="13" customFormat="1">
      <c r="B153" s="173"/>
      <c r="D153" s="174" t="s">
        <v>126</v>
      </c>
      <c r="E153" s="175" t="s">
        <v>1</v>
      </c>
      <c r="F153" s="176" t="s">
        <v>232</v>
      </c>
      <c r="H153" s="177">
        <v>1.488</v>
      </c>
      <c r="I153" s="178"/>
      <c r="L153" s="173"/>
      <c r="M153" s="179"/>
      <c r="N153" s="180"/>
      <c r="O153" s="180"/>
      <c r="P153" s="180"/>
      <c r="Q153" s="180"/>
      <c r="R153" s="180"/>
      <c r="S153" s="180"/>
      <c r="T153" s="181"/>
      <c r="AT153" s="175" t="s">
        <v>126</v>
      </c>
      <c r="AU153" s="175" t="s">
        <v>83</v>
      </c>
      <c r="AV153" s="13" t="s">
        <v>83</v>
      </c>
      <c r="AW153" s="13" t="s">
        <v>32</v>
      </c>
      <c r="AX153" s="13" t="s">
        <v>76</v>
      </c>
      <c r="AY153" s="175" t="s">
        <v>121</v>
      </c>
    </row>
    <row r="154" spans="1:65" s="12" customFormat="1" ht="22.9" customHeight="1">
      <c r="B154" s="145"/>
      <c r="D154" s="146" t="s">
        <v>75</v>
      </c>
      <c r="E154" s="156" t="s">
        <v>146</v>
      </c>
      <c r="F154" s="156" t="s">
        <v>152</v>
      </c>
      <c r="I154" s="148"/>
      <c r="J154" s="157">
        <f>BK154</f>
        <v>0</v>
      </c>
      <c r="L154" s="145"/>
      <c r="M154" s="150"/>
      <c r="N154" s="151"/>
      <c r="O154" s="151"/>
      <c r="P154" s="152">
        <f>SUM(P155:P190)</f>
        <v>0</v>
      </c>
      <c r="Q154" s="151"/>
      <c r="R154" s="152">
        <f>SUM(R155:R190)</f>
        <v>3.5739271499999998</v>
      </c>
      <c r="S154" s="151"/>
      <c r="T154" s="153">
        <f>SUM(T155:T190)</f>
        <v>26.85952</v>
      </c>
      <c r="AR154" s="146" t="s">
        <v>82</v>
      </c>
      <c r="AT154" s="154" t="s">
        <v>75</v>
      </c>
      <c r="AU154" s="154" t="s">
        <v>82</v>
      </c>
      <c r="AY154" s="146" t="s">
        <v>121</v>
      </c>
      <c r="BK154" s="155">
        <f>SUM(BK155:BK190)</f>
        <v>0</v>
      </c>
    </row>
    <row r="155" spans="1:65" s="2" customFormat="1" ht="21.6" customHeight="1">
      <c r="A155" s="32"/>
      <c r="B155" s="158"/>
      <c r="C155" s="159" t="s">
        <v>151</v>
      </c>
      <c r="D155" s="159" t="s">
        <v>123</v>
      </c>
      <c r="E155" s="160" t="s">
        <v>233</v>
      </c>
      <c r="F155" s="161" t="s">
        <v>234</v>
      </c>
      <c r="G155" s="162" t="s">
        <v>171</v>
      </c>
      <c r="H155" s="163">
        <v>65</v>
      </c>
      <c r="I155" s="164"/>
      <c r="J155" s="165">
        <f>ROUND(I155*H155,2)</f>
        <v>0</v>
      </c>
      <c r="K155" s="166"/>
      <c r="L155" s="33"/>
      <c r="M155" s="167" t="s">
        <v>1</v>
      </c>
      <c r="N155" s="168" t="s">
        <v>41</v>
      </c>
      <c r="O155" s="58"/>
      <c r="P155" s="169">
        <f>O155*H155</f>
        <v>0</v>
      </c>
      <c r="Q155" s="169">
        <v>0</v>
      </c>
      <c r="R155" s="169">
        <f>Q155*H155</f>
        <v>0</v>
      </c>
      <c r="S155" s="169">
        <v>0.32</v>
      </c>
      <c r="T155" s="170">
        <f>S155*H155</f>
        <v>20.8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1" t="s">
        <v>125</v>
      </c>
      <c r="AT155" s="171" t="s">
        <v>123</v>
      </c>
      <c r="AU155" s="171" t="s">
        <v>83</v>
      </c>
      <c r="AY155" s="17" t="s">
        <v>121</v>
      </c>
      <c r="BE155" s="172">
        <f>IF(N155="základní",J155,0)</f>
        <v>0</v>
      </c>
      <c r="BF155" s="172">
        <f>IF(N155="snížená",J155,0)</f>
        <v>0</v>
      </c>
      <c r="BG155" s="172">
        <f>IF(N155="zákl. přenesená",J155,0)</f>
        <v>0</v>
      </c>
      <c r="BH155" s="172">
        <f>IF(N155="sníž. přenesená",J155,0)</f>
        <v>0</v>
      </c>
      <c r="BI155" s="172">
        <f>IF(N155="nulová",J155,0)</f>
        <v>0</v>
      </c>
      <c r="BJ155" s="17" t="s">
        <v>82</v>
      </c>
      <c r="BK155" s="172">
        <f>ROUND(I155*H155,2)</f>
        <v>0</v>
      </c>
      <c r="BL155" s="17" t="s">
        <v>125</v>
      </c>
      <c r="BM155" s="171" t="s">
        <v>235</v>
      </c>
    </row>
    <row r="156" spans="1:65" s="13" customFormat="1">
      <c r="B156" s="173"/>
      <c r="D156" s="174" t="s">
        <v>126</v>
      </c>
      <c r="E156" s="175" t="s">
        <v>1</v>
      </c>
      <c r="F156" s="176" t="s">
        <v>187</v>
      </c>
      <c r="H156" s="177">
        <v>65</v>
      </c>
      <c r="I156" s="178"/>
      <c r="L156" s="173"/>
      <c r="M156" s="179"/>
      <c r="N156" s="180"/>
      <c r="O156" s="180"/>
      <c r="P156" s="180"/>
      <c r="Q156" s="180"/>
      <c r="R156" s="180"/>
      <c r="S156" s="180"/>
      <c r="T156" s="181"/>
      <c r="AT156" s="175" t="s">
        <v>126</v>
      </c>
      <c r="AU156" s="175" t="s">
        <v>83</v>
      </c>
      <c r="AV156" s="13" t="s">
        <v>83</v>
      </c>
      <c r="AW156" s="13" t="s">
        <v>32</v>
      </c>
      <c r="AX156" s="13" t="s">
        <v>82</v>
      </c>
      <c r="AY156" s="175" t="s">
        <v>121</v>
      </c>
    </row>
    <row r="157" spans="1:65" s="2" customFormat="1" ht="21.6" customHeight="1">
      <c r="A157" s="32"/>
      <c r="B157" s="158"/>
      <c r="C157" s="159" t="s">
        <v>153</v>
      </c>
      <c r="D157" s="159" t="s">
        <v>123</v>
      </c>
      <c r="E157" s="160" t="s">
        <v>236</v>
      </c>
      <c r="F157" s="161" t="s">
        <v>237</v>
      </c>
      <c r="G157" s="162" t="s">
        <v>154</v>
      </c>
      <c r="H157" s="163">
        <v>1</v>
      </c>
      <c r="I157" s="164"/>
      <c r="J157" s="165">
        <f>ROUND(I157*H157,2)</f>
        <v>0</v>
      </c>
      <c r="K157" s="166"/>
      <c r="L157" s="33"/>
      <c r="M157" s="167" t="s">
        <v>1</v>
      </c>
      <c r="N157" s="168" t="s">
        <v>41</v>
      </c>
      <c r="O157" s="58"/>
      <c r="P157" s="169">
        <f>O157*H157</f>
        <v>0</v>
      </c>
      <c r="Q157" s="169">
        <v>3.65E-3</v>
      </c>
      <c r="R157" s="169">
        <f>Q157*H157</f>
        <v>3.65E-3</v>
      </c>
      <c r="S157" s="169">
        <v>0</v>
      </c>
      <c r="T157" s="170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1" t="s">
        <v>125</v>
      </c>
      <c r="AT157" s="171" t="s">
        <v>123</v>
      </c>
      <c r="AU157" s="171" t="s">
        <v>83</v>
      </c>
      <c r="AY157" s="17" t="s">
        <v>121</v>
      </c>
      <c r="BE157" s="172">
        <f>IF(N157="základní",J157,0)</f>
        <v>0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7" t="s">
        <v>82</v>
      </c>
      <c r="BK157" s="172">
        <f>ROUND(I157*H157,2)</f>
        <v>0</v>
      </c>
      <c r="BL157" s="17" t="s">
        <v>125</v>
      </c>
      <c r="BM157" s="171" t="s">
        <v>238</v>
      </c>
    </row>
    <row r="158" spans="1:65" s="13" customFormat="1">
      <c r="B158" s="173"/>
      <c r="D158" s="174" t="s">
        <v>126</v>
      </c>
      <c r="E158" s="175" t="s">
        <v>1</v>
      </c>
      <c r="F158" s="176" t="s">
        <v>82</v>
      </c>
      <c r="H158" s="177">
        <v>1</v>
      </c>
      <c r="I158" s="178"/>
      <c r="L158" s="173"/>
      <c r="M158" s="179"/>
      <c r="N158" s="180"/>
      <c r="O158" s="180"/>
      <c r="P158" s="180"/>
      <c r="Q158" s="180"/>
      <c r="R158" s="180"/>
      <c r="S158" s="180"/>
      <c r="T158" s="181"/>
      <c r="AT158" s="175" t="s">
        <v>126</v>
      </c>
      <c r="AU158" s="175" t="s">
        <v>83</v>
      </c>
      <c r="AV158" s="13" t="s">
        <v>83</v>
      </c>
      <c r="AW158" s="13" t="s">
        <v>32</v>
      </c>
      <c r="AX158" s="13" t="s">
        <v>82</v>
      </c>
      <c r="AY158" s="175" t="s">
        <v>121</v>
      </c>
    </row>
    <row r="159" spans="1:65" s="2" customFormat="1" ht="21.6" customHeight="1">
      <c r="A159" s="32"/>
      <c r="B159" s="158"/>
      <c r="C159" s="159" t="s">
        <v>155</v>
      </c>
      <c r="D159" s="159" t="s">
        <v>123</v>
      </c>
      <c r="E159" s="160" t="s">
        <v>239</v>
      </c>
      <c r="F159" s="161" t="s">
        <v>240</v>
      </c>
      <c r="G159" s="162" t="s">
        <v>171</v>
      </c>
      <c r="H159" s="163">
        <v>65</v>
      </c>
      <c r="I159" s="164"/>
      <c r="J159" s="165">
        <f>ROUND(I159*H159,2)</f>
        <v>0</v>
      </c>
      <c r="K159" s="166"/>
      <c r="L159" s="33"/>
      <c r="M159" s="167" t="s">
        <v>1</v>
      </c>
      <c r="N159" s="168" t="s">
        <v>41</v>
      </c>
      <c r="O159" s="58"/>
      <c r="P159" s="169">
        <f>O159*H159</f>
        <v>0</v>
      </c>
      <c r="Q159" s="169">
        <v>3.0000000000000001E-5</v>
      </c>
      <c r="R159" s="169">
        <f>Q159*H159</f>
        <v>1.9500000000000001E-3</v>
      </c>
      <c r="S159" s="169">
        <v>0</v>
      </c>
      <c r="T159" s="170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1" t="s">
        <v>125</v>
      </c>
      <c r="AT159" s="171" t="s">
        <v>123</v>
      </c>
      <c r="AU159" s="171" t="s">
        <v>83</v>
      </c>
      <c r="AY159" s="17" t="s">
        <v>121</v>
      </c>
      <c r="BE159" s="172">
        <f>IF(N159="základní",J159,0)</f>
        <v>0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7" t="s">
        <v>82</v>
      </c>
      <c r="BK159" s="172">
        <f>ROUND(I159*H159,2)</f>
        <v>0</v>
      </c>
      <c r="BL159" s="17" t="s">
        <v>125</v>
      </c>
      <c r="BM159" s="171" t="s">
        <v>241</v>
      </c>
    </row>
    <row r="160" spans="1:65" s="13" customFormat="1">
      <c r="B160" s="173"/>
      <c r="D160" s="174" t="s">
        <v>126</v>
      </c>
      <c r="E160" s="175" t="s">
        <v>1</v>
      </c>
      <c r="F160" s="176" t="s">
        <v>187</v>
      </c>
      <c r="H160" s="177">
        <v>65</v>
      </c>
      <c r="I160" s="178"/>
      <c r="L160" s="173"/>
      <c r="M160" s="179"/>
      <c r="N160" s="180"/>
      <c r="O160" s="180"/>
      <c r="P160" s="180"/>
      <c r="Q160" s="180"/>
      <c r="R160" s="180"/>
      <c r="S160" s="180"/>
      <c r="T160" s="181"/>
      <c r="AT160" s="175" t="s">
        <v>126</v>
      </c>
      <c r="AU160" s="175" t="s">
        <v>83</v>
      </c>
      <c r="AV160" s="13" t="s">
        <v>83</v>
      </c>
      <c r="AW160" s="13" t="s">
        <v>32</v>
      </c>
      <c r="AX160" s="13" t="s">
        <v>82</v>
      </c>
      <c r="AY160" s="175" t="s">
        <v>121</v>
      </c>
    </row>
    <row r="161" spans="1:65" s="2" customFormat="1" ht="21.6" customHeight="1">
      <c r="A161" s="32"/>
      <c r="B161" s="158"/>
      <c r="C161" s="197" t="s">
        <v>156</v>
      </c>
      <c r="D161" s="197" t="s">
        <v>144</v>
      </c>
      <c r="E161" s="198" t="s">
        <v>242</v>
      </c>
      <c r="F161" s="199" t="s">
        <v>243</v>
      </c>
      <c r="G161" s="200" t="s">
        <v>171</v>
      </c>
      <c r="H161" s="201">
        <v>65.974999999999994</v>
      </c>
      <c r="I161" s="202"/>
      <c r="J161" s="203">
        <f>ROUND(I161*H161,2)</f>
        <v>0</v>
      </c>
      <c r="K161" s="204"/>
      <c r="L161" s="205"/>
      <c r="M161" s="206" t="s">
        <v>1</v>
      </c>
      <c r="N161" s="207" t="s">
        <v>41</v>
      </c>
      <c r="O161" s="58"/>
      <c r="P161" s="169">
        <f>O161*H161</f>
        <v>0</v>
      </c>
      <c r="Q161" s="169">
        <v>2.043E-2</v>
      </c>
      <c r="R161" s="169">
        <f>Q161*H161</f>
        <v>1.3478692499999998</v>
      </c>
      <c r="S161" s="169">
        <v>0</v>
      </c>
      <c r="T161" s="170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1" t="s">
        <v>146</v>
      </c>
      <c r="AT161" s="171" t="s">
        <v>144</v>
      </c>
      <c r="AU161" s="171" t="s">
        <v>83</v>
      </c>
      <c r="AY161" s="17" t="s">
        <v>121</v>
      </c>
      <c r="BE161" s="172">
        <f>IF(N161="základní",J161,0)</f>
        <v>0</v>
      </c>
      <c r="BF161" s="172">
        <f>IF(N161="snížená",J161,0)</f>
        <v>0</v>
      </c>
      <c r="BG161" s="172">
        <f>IF(N161="zákl. přenesená",J161,0)</f>
        <v>0</v>
      </c>
      <c r="BH161" s="172">
        <f>IF(N161="sníž. přenesená",J161,0)</f>
        <v>0</v>
      </c>
      <c r="BI161" s="172">
        <f>IF(N161="nulová",J161,0)</f>
        <v>0</v>
      </c>
      <c r="BJ161" s="17" t="s">
        <v>82</v>
      </c>
      <c r="BK161" s="172">
        <f>ROUND(I161*H161,2)</f>
        <v>0</v>
      </c>
      <c r="BL161" s="17" t="s">
        <v>125</v>
      </c>
      <c r="BM161" s="171" t="s">
        <v>244</v>
      </c>
    </row>
    <row r="162" spans="1:65" s="13" customFormat="1">
      <c r="B162" s="173"/>
      <c r="D162" s="174" t="s">
        <v>126</v>
      </c>
      <c r="E162" s="175" t="s">
        <v>1</v>
      </c>
      <c r="F162" s="176" t="s">
        <v>245</v>
      </c>
      <c r="H162" s="177">
        <v>65.974999999999994</v>
      </c>
      <c r="I162" s="178"/>
      <c r="L162" s="173"/>
      <c r="M162" s="179"/>
      <c r="N162" s="180"/>
      <c r="O162" s="180"/>
      <c r="P162" s="180"/>
      <c r="Q162" s="180"/>
      <c r="R162" s="180"/>
      <c r="S162" s="180"/>
      <c r="T162" s="181"/>
      <c r="AT162" s="175" t="s">
        <v>126</v>
      </c>
      <c r="AU162" s="175" t="s">
        <v>83</v>
      </c>
      <c r="AV162" s="13" t="s">
        <v>83</v>
      </c>
      <c r="AW162" s="13" t="s">
        <v>32</v>
      </c>
      <c r="AX162" s="13" t="s">
        <v>82</v>
      </c>
      <c r="AY162" s="175" t="s">
        <v>121</v>
      </c>
    </row>
    <row r="163" spans="1:65" s="2" customFormat="1" ht="21.6" customHeight="1">
      <c r="A163" s="32"/>
      <c r="B163" s="158"/>
      <c r="C163" s="159" t="s">
        <v>157</v>
      </c>
      <c r="D163" s="159" t="s">
        <v>123</v>
      </c>
      <c r="E163" s="160" t="s">
        <v>176</v>
      </c>
      <c r="F163" s="161" t="s">
        <v>177</v>
      </c>
      <c r="G163" s="162" t="s">
        <v>154</v>
      </c>
      <c r="H163" s="163">
        <v>6</v>
      </c>
      <c r="I163" s="164"/>
      <c r="J163" s="165">
        <f>ROUND(I163*H163,2)</f>
        <v>0</v>
      </c>
      <c r="K163" s="166"/>
      <c r="L163" s="33"/>
      <c r="M163" s="167" t="s">
        <v>1</v>
      </c>
      <c r="N163" s="168" t="s">
        <v>41</v>
      </c>
      <c r="O163" s="58"/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1" t="s">
        <v>125</v>
      </c>
      <c r="AT163" s="171" t="s">
        <v>123</v>
      </c>
      <c r="AU163" s="171" t="s">
        <v>83</v>
      </c>
      <c r="AY163" s="17" t="s">
        <v>121</v>
      </c>
      <c r="BE163" s="172">
        <f>IF(N163="základní",J163,0)</f>
        <v>0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7" t="s">
        <v>82</v>
      </c>
      <c r="BK163" s="172">
        <f>ROUND(I163*H163,2)</f>
        <v>0</v>
      </c>
      <c r="BL163" s="17" t="s">
        <v>125</v>
      </c>
      <c r="BM163" s="171" t="s">
        <v>246</v>
      </c>
    </row>
    <row r="164" spans="1:65" s="13" customFormat="1">
      <c r="B164" s="173"/>
      <c r="D164" s="174" t="s">
        <v>126</v>
      </c>
      <c r="E164" s="175" t="s">
        <v>1</v>
      </c>
      <c r="F164" s="176" t="s">
        <v>140</v>
      </c>
      <c r="H164" s="177">
        <v>6</v>
      </c>
      <c r="I164" s="178"/>
      <c r="L164" s="173"/>
      <c r="M164" s="179"/>
      <c r="N164" s="180"/>
      <c r="O164" s="180"/>
      <c r="P164" s="180"/>
      <c r="Q164" s="180"/>
      <c r="R164" s="180"/>
      <c r="S164" s="180"/>
      <c r="T164" s="181"/>
      <c r="AT164" s="175" t="s">
        <v>126</v>
      </c>
      <c r="AU164" s="175" t="s">
        <v>83</v>
      </c>
      <c r="AV164" s="13" t="s">
        <v>83</v>
      </c>
      <c r="AW164" s="13" t="s">
        <v>32</v>
      </c>
      <c r="AX164" s="13" t="s">
        <v>82</v>
      </c>
      <c r="AY164" s="175" t="s">
        <v>121</v>
      </c>
    </row>
    <row r="165" spans="1:65" s="2" customFormat="1" ht="21.6" customHeight="1">
      <c r="A165" s="32"/>
      <c r="B165" s="158"/>
      <c r="C165" s="197" t="s">
        <v>8</v>
      </c>
      <c r="D165" s="197" t="s">
        <v>144</v>
      </c>
      <c r="E165" s="198" t="s">
        <v>193</v>
      </c>
      <c r="F165" s="199" t="s">
        <v>194</v>
      </c>
      <c r="G165" s="200" t="s">
        <v>154</v>
      </c>
      <c r="H165" s="201">
        <v>6.09</v>
      </c>
      <c r="I165" s="202"/>
      <c r="J165" s="203">
        <f>ROUND(I165*H165,2)</f>
        <v>0</v>
      </c>
      <c r="K165" s="204"/>
      <c r="L165" s="205"/>
      <c r="M165" s="206" t="s">
        <v>1</v>
      </c>
      <c r="N165" s="207" t="s">
        <v>41</v>
      </c>
      <c r="O165" s="58"/>
      <c r="P165" s="169">
        <f>O165*H165</f>
        <v>0</v>
      </c>
      <c r="Q165" s="169">
        <v>8.0000000000000004E-4</v>
      </c>
      <c r="R165" s="169">
        <f>Q165*H165</f>
        <v>4.8720000000000005E-3</v>
      </c>
      <c r="S165" s="169">
        <v>0</v>
      </c>
      <c r="T165" s="170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1" t="s">
        <v>146</v>
      </c>
      <c r="AT165" s="171" t="s">
        <v>144</v>
      </c>
      <c r="AU165" s="171" t="s">
        <v>83</v>
      </c>
      <c r="AY165" s="17" t="s">
        <v>121</v>
      </c>
      <c r="BE165" s="172">
        <f>IF(N165="základní",J165,0)</f>
        <v>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7" t="s">
        <v>82</v>
      </c>
      <c r="BK165" s="172">
        <f>ROUND(I165*H165,2)</f>
        <v>0</v>
      </c>
      <c r="BL165" s="17" t="s">
        <v>125</v>
      </c>
      <c r="BM165" s="171" t="s">
        <v>247</v>
      </c>
    </row>
    <row r="166" spans="1:65" s="13" customFormat="1">
      <c r="B166" s="173"/>
      <c r="D166" s="174" t="s">
        <v>126</v>
      </c>
      <c r="E166" s="175" t="s">
        <v>1</v>
      </c>
      <c r="F166" s="176" t="s">
        <v>173</v>
      </c>
      <c r="H166" s="177">
        <v>6.09</v>
      </c>
      <c r="I166" s="178"/>
      <c r="L166" s="173"/>
      <c r="M166" s="179"/>
      <c r="N166" s="180"/>
      <c r="O166" s="180"/>
      <c r="P166" s="180"/>
      <c r="Q166" s="180"/>
      <c r="R166" s="180"/>
      <c r="S166" s="180"/>
      <c r="T166" s="181"/>
      <c r="AT166" s="175" t="s">
        <v>126</v>
      </c>
      <c r="AU166" s="175" t="s">
        <v>83</v>
      </c>
      <c r="AV166" s="13" t="s">
        <v>83</v>
      </c>
      <c r="AW166" s="13" t="s">
        <v>32</v>
      </c>
      <c r="AX166" s="13" t="s">
        <v>82</v>
      </c>
      <c r="AY166" s="175" t="s">
        <v>121</v>
      </c>
    </row>
    <row r="167" spans="1:65" s="2" customFormat="1" ht="21.6" customHeight="1">
      <c r="A167" s="32"/>
      <c r="B167" s="158"/>
      <c r="C167" s="159" t="s">
        <v>158</v>
      </c>
      <c r="D167" s="159" t="s">
        <v>123</v>
      </c>
      <c r="E167" s="160" t="s">
        <v>195</v>
      </c>
      <c r="F167" s="161" t="s">
        <v>196</v>
      </c>
      <c r="G167" s="162" t="s">
        <v>154</v>
      </c>
      <c r="H167" s="163">
        <v>6</v>
      </c>
      <c r="I167" s="164"/>
      <c r="J167" s="165">
        <f>ROUND(I167*H167,2)</f>
        <v>0</v>
      </c>
      <c r="K167" s="166"/>
      <c r="L167" s="33"/>
      <c r="M167" s="167" t="s">
        <v>1</v>
      </c>
      <c r="N167" s="168" t="s">
        <v>41</v>
      </c>
      <c r="O167" s="58"/>
      <c r="P167" s="169">
        <f>O167*H167</f>
        <v>0</v>
      </c>
      <c r="Q167" s="169">
        <v>0</v>
      </c>
      <c r="R167" s="169">
        <f>Q167*H167</f>
        <v>0</v>
      </c>
      <c r="S167" s="169">
        <v>0</v>
      </c>
      <c r="T167" s="170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1" t="s">
        <v>125</v>
      </c>
      <c r="AT167" s="171" t="s">
        <v>123</v>
      </c>
      <c r="AU167" s="171" t="s">
        <v>83</v>
      </c>
      <c r="AY167" s="17" t="s">
        <v>121</v>
      </c>
      <c r="BE167" s="172">
        <f>IF(N167="základní",J167,0)</f>
        <v>0</v>
      </c>
      <c r="BF167" s="172">
        <f>IF(N167="snížená",J167,0)</f>
        <v>0</v>
      </c>
      <c r="BG167" s="172">
        <f>IF(N167="zákl. přenesená",J167,0)</f>
        <v>0</v>
      </c>
      <c r="BH167" s="172">
        <f>IF(N167="sníž. přenesená",J167,0)</f>
        <v>0</v>
      </c>
      <c r="BI167" s="172">
        <f>IF(N167="nulová",J167,0)</f>
        <v>0</v>
      </c>
      <c r="BJ167" s="17" t="s">
        <v>82</v>
      </c>
      <c r="BK167" s="172">
        <f>ROUND(I167*H167,2)</f>
        <v>0</v>
      </c>
      <c r="BL167" s="17" t="s">
        <v>125</v>
      </c>
      <c r="BM167" s="171" t="s">
        <v>248</v>
      </c>
    </row>
    <row r="168" spans="1:65" s="13" customFormat="1">
      <c r="B168" s="173"/>
      <c r="D168" s="174" t="s">
        <v>126</v>
      </c>
      <c r="E168" s="175" t="s">
        <v>1</v>
      </c>
      <c r="F168" s="176" t="s">
        <v>140</v>
      </c>
      <c r="H168" s="177">
        <v>6</v>
      </c>
      <c r="I168" s="178"/>
      <c r="L168" s="173"/>
      <c r="M168" s="179"/>
      <c r="N168" s="180"/>
      <c r="O168" s="180"/>
      <c r="P168" s="180"/>
      <c r="Q168" s="180"/>
      <c r="R168" s="180"/>
      <c r="S168" s="180"/>
      <c r="T168" s="181"/>
      <c r="AT168" s="175" t="s">
        <v>126</v>
      </c>
      <c r="AU168" s="175" t="s">
        <v>83</v>
      </c>
      <c r="AV168" s="13" t="s">
        <v>83</v>
      </c>
      <c r="AW168" s="13" t="s">
        <v>32</v>
      </c>
      <c r="AX168" s="13" t="s">
        <v>82</v>
      </c>
      <c r="AY168" s="175" t="s">
        <v>121</v>
      </c>
    </row>
    <row r="169" spans="1:65" s="2" customFormat="1" ht="21.6" customHeight="1">
      <c r="A169" s="32"/>
      <c r="B169" s="158"/>
      <c r="C169" s="197" t="s">
        <v>159</v>
      </c>
      <c r="D169" s="197" t="s">
        <v>144</v>
      </c>
      <c r="E169" s="198" t="s">
        <v>197</v>
      </c>
      <c r="F169" s="199" t="s">
        <v>198</v>
      </c>
      <c r="G169" s="200" t="s">
        <v>154</v>
      </c>
      <c r="H169" s="201">
        <v>6.09</v>
      </c>
      <c r="I169" s="202"/>
      <c r="J169" s="203">
        <f>ROUND(I169*H169,2)</f>
        <v>0</v>
      </c>
      <c r="K169" s="204"/>
      <c r="L169" s="205"/>
      <c r="M169" s="206" t="s">
        <v>1</v>
      </c>
      <c r="N169" s="207" t="s">
        <v>41</v>
      </c>
      <c r="O169" s="58"/>
      <c r="P169" s="169">
        <f>O169*H169</f>
        <v>0</v>
      </c>
      <c r="Q169" s="169">
        <v>4.6000000000000001E-4</v>
      </c>
      <c r="R169" s="169">
        <f>Q169*H169</f>
        <v>2.8013999999999999E-3</v>
      </c>
      <c r="S169" s="169">
        <v>0</v>
      </c>
      <c r="T169" s="170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71" t="s">
        <v>146</v>
      </c>
      <c r="AT169" s="171" t="s">
        <v>144</v>
      </c>
      <c r="AU169" s="171" t="s">
        <v>83</v>
      </c>
      <c r="AY169" s="17" t="s">
        <v>121</v>
      </c>
      <c r="BE169" s="172">
        <f>IF(N169="základní",J169,0)</f>
        <v>0</v>
      </c>
      <c r="BF169" s="172">
        <f>IF(N169="snížená",J169,0)</f>
        <v>0</v>
      </c>
      <c r="BG169" s="172">
        <f>IF(N169="zákl. přenesená",J169,0)</f>
        <v>0</v>
      </c>
      <c r="BH169" s="172">
        <f>IF(N169="sníž. přenesená",J169,0)</f>
        <v>0</v>
      </c>
      <c r="BI169" s="172">
        <f>IF(N169="nulová",J169,0)</f>
        <v>0</v>
      </c>
      <c r="BJ169" s="17" t="s">
        <v>82</v>
      </c>
      <c r="BK169" s="172">
        <f>ROUND(I169*H169,2)</f>
        <v>0</v>
      </c>
      <c r="BL169" s="17" t="s">
        <v>125</v>
      </c>
      <c r="BM169" s="171" t="s">
        <v>249</v>
      </c>
    </row>
    <row r="170" spans="1:65" s="13" customFormat="1">
      <c r="B170" s="173"/>
      <c r="D170" s="174" t="s">
        <v>126</v>
      </c>
      <c r="E170" s="175" t="s">
        <v>1</v>
      </c>
      <c r="F170" s="176" t="s">
        <v>173</v>
      </c>
      <c r="H170" s="177">
        <v>6.09</v>
      </c>
      <c r="I170" s="178"/>
      <c r="L170" s="173"/>
      <c r="M170" s="179"/>
      <c r="N170" s="180"/>
      <c r="O170" s="180"/>
      <c r="P170" s="180"/>
      <c r="Q170" s="180"/>
      <c r="R170" s="180"/>
      <c r="S170" s="180"/>
      <c r="T170" s="181"/>
      <c r="AT170" s="175" t="s">
        <v>126</v>
      </c>
      <c r="AU170" s="175" t="s">
        <v>83</v>
      </c>
      <c r="AV170" s="13" t="s">
        <v>83</v>
      </c>
      <c r="AW170" s="13" t="s">
        <v>32</v>
      </c>
      <c r="AX170" s="13" t="s">
        <v>82</v>
      </c>
      <c r="AY170" s="175" t="s">
        <v>121</v>
      </c>
    </row>
    <row r="171" spans="1:65" s="2" customFormat="1" ht="21.6" customHeight="1">
      <c r="A171" s="32"/>
      <c r="B171" s="158"/>
      <c r="C171" s="159" t="s">
        <v>160</v>
      </c>
      <c r="D171" s="159" t="s">
        <v>123</v>
      </c>
      <c r="E171" s="160" t="s">
        <v>179</v>
      </c>
      <c r="F171" s="161" t="s">
        <v>180</v>
      </c>
      <c r="G171" s="162" t="s">
        <v>154</v>
      </c>
      <c r="H171" s="163">
        <v>1</v>
      </c>
      <c r="I171" s="164"/>
      <c r="J171" s="165">
        <f>ROUND(I171*H171,2)</f>
        <v>0</v>
      </c>
      <c r="K171" s="166"/>
      <c r="L171" s="33"/>
      <c r="M171" s="167" t="s">
        <v>1</v>
      </c>
      <c r="N171" s="168" t="s">
        <v>41</v>
      </c>
      <c r="O171" s="58"/>
      <c r="P171" s="169">
        <f>O171*H171</f>
        <v>0</v>
      </c>
      <c r="Q171" s="169">
        <v>0</v>
      </c>
      <c r="R171" s="169">
        <f>Q171*H171</f>
        <v>0</v>
      </c>
      <c r="S171" s="169">
        <v>0</v>
      </c>
      <c r="T171" s="170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71" t="s">
        <v>125</v>
      </c>
      <c r="AT171" s="171" t="s">
        <v>123</v>
      </c>
      <c r="AU171" s="171" t="s">
        <v>83</v>
      </c>
      <c r="AY171" s="17" t="s">
        <v>121</v>
      </c>
      <c r="BE171" s="172">
        <f>IF(N171="základní",J171,0)</f>
        <v>0</v>
      </c>
      <c r="BF171" s="172">
        <f>IF(N171="snížená",J171,0)</f>
        <v>0</v>
      </c>
      <c r="BG171" s="172">
        <f>IF(N171="zákl. přenesená",J171,0)</f>
        <v>0</v>
      </c>
      <c r="BH171" s="172">
        <f>IF(N171="sníž. přenesená",J171,0)</f>
        <v>0</v>
      </c>
      <c r="BI171" s="172">
        <f>IF(N171="nulová",J171,0)</f>
        <v>0</v>
      </c>
      <c r="BJ171" s="17" t="s">
        <v>82</v>
      </c>
      <c r="BK171" s="172">
        <f>ROUND(I171*H171,2)</f>
        <v>0</v>
      </c>
      <c r="BL171" s="17" t="s">
        <v>125</v>
      </c>
      <c r="BM171" s="171" t="s">
        <v>250</v>
      </c>
    </row>
    <row r="172" spans="1:65" s="13" customFormat="1">
      <c r="B172" s="173"/>
      <c r="D172" s="174" t="s">
        <v>126</v>
      </c>
      <c r="E172" s="175" t="s">
        <v>1</v>
      </c>
      <c r="F172" s="176" t="s">
        <v>82</v>
      </c>
      <c r="H172" s="177">
        <v>1</v>
      </c>
      <c r="I172" s="178"/>
      <c r="L172" s="173"/>
      <c r="M172" s="179"/>
      <c r="N172" s="180"/>
      <c r="O172" s="180"/>
      <c r="P172" s="180"/>
      <c r="Q172" s="180"/>
      <c r="R172" s="180"/>
      <c r="S172" s="180"/>
      <c r="T172" s="181"/>
      <c r="AT172" s="175" t="s">
        <v>126</v>
      </c>
      <c r="AU172" s="175" t="s">
        <v>83</v>
      </c>
      <c r="AV172" s="13" t="s">
        <v>83</v>
      </c>
      <c r="AW172" s="13" t="s">
        <v>32</v>
      </c>
      <c r="AX172" s="13" t="s">
        <v>82</v>
      </c>
      <c r="AY172" s="175" t="s">
        <v>121</v>
      </c>
    </row>
    <row r="173" spans="1:65" s="2" customFormat="1" ht="21.6" customHeight="1">
      <c r="A173" s="32"/>
      <c r="B173" s="158"/>
      <c r="C173" s="197" t="s">
        <v>161</v>
      </c>
      <c r="D173" s="197" t="s">
        <v>144</v>
      </c>
      <c r="E173" s="198" t="s">
        <v>251</v>
      </c>
      <c r="F173" s="199" t="s">
        <v>252</v>
      </c>
      <c r="G173" s="200" t="s">
        <v>154</v>
      </c>
      <c r="H173" s="201">
        <v>1.0149999999999999</v>
      </c>
      <c r="I173" s="202"/>
      <c r="J173" s="203">
        <f>ROUND(I173*H173,2)</f>
        <v>0</v>
      </c>
      <c r="K173" s="204"/>
      <c r="L173" s="205"/>
      <c r="M173" s="206" t="s">
        <v>1</v>
      </c>
      <c r="N173" s="207" t="s">
        <v>41</v>
      </c>
      <c r="O173" s="58"/>
      <c r="P173" s="169">
        <f>O173*H173</f>
        <v>0</v>
      </c>
      <c r="Q173" s="169">
        <v>8.0000000000000004E-4</v>
      </c>
      <c r="R173" s="169">
        <f>Q173*H173</f>
        <v>8.12E-4</v>
      </c>
      <c r="S173" s="169">
        <v>0</v>
      </c>
      <c r="T173" s="170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1" t="s">
        <v>146</v>
      </c>
      <c r="AT173" s="171" t="s">
        <v>144</v>
      </c>
      <c r="AU173" s="171" t="s">
        <v>83</v>
      </c>
      <c r="AY173" s="17" t="s">
        <v>121</v>
      </c>
      <c r="BE173" s="172">
        <f>IF(N173="základní",J173,0)</f>
        <v>0</v>
      </c>
      <c r="BF173" s="172">
        <f>IF(N173="snížená",J173,0)</f>
        <v>0</v>
      </c>
      <c r="BG173" s="172">
        <f>IF(N173="zákl. přenesená",J173,0)</f>
        <v>0</v>
      </c>
      <c r="BH173" s="172">
        <f>IF(N173="sníž. přenesená",J173,0)</f>
        <v>0</v>
      </c>
      <c r="BI173" s="172">
        <f>IF(N173="nulová",J173,0)</f>
        <v>0</v>
      </c>
      <c r="BJ173" s="17" t="s">
        <v>82</v>
      </c>
      <c r="BK173" s="172">
        <f>ROUND(I173*H173,2)</f>
        <v>0</v>
      </c>
      <c r="BL173" s="17" t="s">
        <v>125</v>
      </c>
      <c r="BM173" s="171" t="s">
        <v>253</v>
      </c>
    </row>
    <row r="174" spans="1:65" s="13" customFormat="1">
      <c r="B174" s="173"/>
      <c r="D174" s="174" t="s">
        <v>126</v>
      </c>
      <c r="E174" s="175" t="s">
        <v>1</v>
      </c>
      <c r="F174" s="176" t="s">
        <v>178</v>
      </c>
      <c r="H174" s="177">
        <v>1.0149999999999999</v>
      </c>
      <c r="I174" s="178"/>
      <c r="L174" s="173"/>
      <c r="M174" s="179"/>
      <c r="N174" s="180"/>
      <c r="O174" s="180"/>
      <c r="P174" s="180"/>
      <c r="Q174" s="180"/>
      <c r="R174" s="180"/>
      <c r="S174" s="180"/>
      <c r="T174" s="181"/>
      <c r="AT174" s="175" t="s">
        <v>126</v>
      </c>
      <c r="AU174" s="175" t="s">
        <v>83</v>
      </c>
      <c r="AV174" s="13" t="s">
        <v>83</v>
      </c>
      <c r="AW174" s="13" t="s">
        <v>32</v>
      </c>
      <c r="AX174" s="13" t="s">
        <v>82</v>
      </c>
      <c r="AY174" s="175" t="s">
        <v>121</v>
      </c>
    </row>
    <row r="175" spans="1:65" s="2" customFormat="1" ht="21.6" customHeight="1">
      <c r="A175" s="32"/>
      <c r="B175" s="158"/>
      <c r="C175" s="159" t="s">
        <v>162</v>
      </c>
      <c r="D175" s="159" t="s">
        <v>123</v>
      </c>
      <c r="E175" s="160" t="s">
        <v>254</v>
      </c>
      <c r="F175" s="161" t="s">
        <v>255</v>
      </c>
      <c r="G175" s="162" t="s">
        <v>154</v>
      </c>
      <c r="H175" s="163">
        <v>7</v>
      </c>
      <c r="I175" s="164"/>
      <c r="J175" s="165">
        <f>ROUND(I175*H175,2)</f>
        <v>0</v>
      </c>
      <c r="K175" s="166"/>
      <c r="L175" s="33"/>
      <c r="M175" s="167" t="s">
        <v>1</v>
      </c>
      <c r="N175" s="168" t="s">
        <v>41</v>
      </c>
      <c r="O175" s="58"/>
      <c r="P175" s="169">
        <f>O175*H175</f>
        <v>0</v>
      </c>
      <c r="Q175" s="169">
        <v>0</v>
      </c>
      <c r="R175" s="169">
        <f>Q175*H175</f>
        <v>0</v>
      </c>
      <c r="S175" s="169">
        <v>0</v>
      </c>
      <c r="T175" s="170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1" t="s">
        <v>125</v>
      </c>
      <c r="AT175" s="171" t="s">
        <v>123</v>
      </c>
      <c r="AU175" s="171" t="s">
        <v>83</v>
      </c>
      <c r="AY175" s="17" t="s">
        <v>121</v>
      </c>
      <c r="BE175" s="172">
        <f>IF(N175="základní",J175,0)</f>
        <v>0</v>
      </c>
      <c r="BF175" s="172">
        <f>IF(N175="snížená",J175,0)</f>
        <v>0</v>
      </c>
      <c r="BG175" s="172">
        <f>IF(N175="zákl. přenesená",J175,0)</f>
        <v>0</v>
      </c>
      <c r="BH175" s="172">
        <f>IF(N175="sníž. přenesená",J175,0)</f>
        <v>0</v>
      </c>
      <c r="BI175" s="172">
        <f>IF(N175="nulová",J175,0)</f>
        <v>0</v>
      </c>
      <c r="BJ175" s="17" t="s">
        <v>82</v>
      </c>
      <c r="BK175" s="172">
        <f>ROUND(I175*H175,2)</f>
        <v>0</v>
      </c>
      <c r="BL175" s="17" t="s">
        <v>125</v>
      </c>
      <c r="BM175" s="171" t="s">
        <v>256</v>
      </c>
    </row>
    <row r="176" spans="1:65" s="13" customFormat="1">
      <c r="B176" s="173"/>
      <c r="D176" s="174" t="s">
        <v>126</v>
      </c>
      <c r="E176" s="175" t="s">
        <v>1</v>
      </c>
      <c r="F176" s="176" t="s">
        <v>188</v>
      </c>
      <c r="H176" s="177">
        <v>7</v>
      </c>
      <c r="I176" s="178"/>
      <c r="L176" s="173"/>
      <c r="M176" s="179"/>
      <c r="N176" s="180"/>
      <c r="O176" s="180"/>
      <c r="P176" s="180"/>
      <c r="Q176" s="180"/>
      <c r="R176" s="180"/>
      <c r="S176" s="180"/>
      <c r="T176" s="181"/>
      <c r="AT176" s="175" t="s">
        <v>126</v>
      </c>
      <c r="AU176" s="175" t="s">
        <v>83</v>
      </c>
      <c r="AV176" s="13" t="s">
        <v>83</v>
      </c>
      <c r="AW176" s="13" t="s">
        <v>32</v>
      </c>
      <c r="AX176" s="13" t="s">
        <v>82</v>
      </c>
      <c r="AY176" s="175" t="s">
        <v>121</v>
      </c>
    </row>
    <row r="177" spans="1:65" s="2" customFormat="1" ht="21.6" customHeight="1">
      <c r="A177" s="32"/>
      <c r="B177" s="158"/>
      <c r="C177" s="197" t="s">
        <v>7</v>
      </c>
      <c r="D177" s="197" t="s">
        <v>144</v>
      </c>
      <c r="E177" s="198" t="s">
        <v>257</v>
      </c>
      <c r="F177" s="199" t="s">
        <v>258</v>
      </c>
      <c r="G177" s="200" t="s">
        <v>154</v>
      </c>
      <c r="H177" s="201">
        <v>6.09</v>
      </c>
      <c r="I177" s="202"/>
      <c r="J177" s="203">
        <f>ROUND(I177*H177,2)</f>
        <v>0</v>
      </c>
      <c r="K177" s="204"/>
      <c r="L177" s="205"/>
      <c r="M177" s="206" t="s">
        <v>1</v>
      </c>
      <c r="N177" s="207" t="s">
        <v>41</v>
      </c>
      <c r="O177" s="58"/>
      <c r="P177" s="169">
        <f>O177*H177</f>
        <v>0</v>
      </c>
      <c r="Q177" s="169">
        <v>8.5000000000000006E-3</v>
      </c>
      <c r="R177" s="169">
        <f>Q177*H177</f>
        <v>5.1765000000000005E-2</v>
      </c>
      <c r="S177" s="169">
        <v>0</v>
      </c>
      <c r="T177" s="170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1" t="s">
        <v>146</v>
      </c>
      <c r="AT177" s="171" t="s">
        <v>144</v>
      </c>
      <c r="AU177" s="171" t="s">
        <v>83</v>
      </c>
      <c r="AY177" s="17" t="s">
        <v>121</v>
      </c>
      <c r="BE177" s="172">
        <f>IF(N177="základní",J177,0)</f>
        <v>0</v>
      </c>
      <c r="BF177" s="172">
        <f>IF(N177="snížená",J177,0)</f>
        <v>0</v>
      </c>
      <c r="BG177" s="172">
        <f>IF(N177="zákl. přenesená",J177,0)</f>
        <v>0</v>
      </c>
      <c r="BH177" s="172">
        <f>IF(N177="sníž. přenesená",J177,0)</f>
        <v>0</v>
      </c>
      <c r="BI177" s="172">
        <f>IF(N177="nulová",J177,0)</f>
        <v>0</v>
      </c>
      <c r="BJ177" s="17" t="s">
        <v>82</v>
      </c>
      <c r="BK177" s="172">
        <f>ROUND(I177*H177,2)</f>
        <v>0</v>
      </c>
      <c r="BL177" s="17" t="s">
        <v>125</v>
      </c>
      <c r="BM177" s="171" t="s">
        <v>259</v>
      </c>
    </row>
    <row r="178" spans="1:65" s="13" customFormat="1">
      <c r="B178" s="173"/>
      <c r="D178" s="174" t="s">
        <v>126</v>
      </c>
      <c r="E178" s="175" t="s">
        <v>1</v>
      </c>
      <c r="F178" s="176" t="s">
        <v>173</v>
      </c>
      <c r="H178" s="177">
        <v>6.09</v>
      </c>
      <c r="I178" s="178"/>
      <c r="L178" s="173"/>
      <c r="M178" s="179"/>
      <c r="N178" s="180"/>
      <c r="O178" s="180"/>
      <c r="P178" s="180"/>
      <c r="Q178" s="180"/>
      <c r="R178" s="180"/>
      <c r="S178" s="180"/>
      <c r="T178" s="181"/>
      <c r="AT178" s="175" t="s">
        <v>126</v>
      </c>
      <c r="AU178" s="175" t="s">
        <v>83</v>
      </c>
      <c r="AV178" s="13" t="s">
        <v>83</v>
      </c>
      <c r="AW178" s="13" t="s">
        <v>32</v>
      </c>
      <c r="AX178" s="13" t="s">
        <v>82</v>
      </c>
      <c r="AY178" s="175" t="s">
        <v>121</v>
      </c>
    </row>
    <row r="179" spans="1:65" s="2" customFormat="1" ht="21.6" customHeight="1">
      <c r="A179" s="32"/>
      <c r="B179" s="158"/>
      <c r="C179" s="197" t="s">
        <v>163</v>
      </c>
      <c r="D179" s="197" t="s">
        <v>144</v>
      </c>
      <c r="E179" s="198" t="s">
        <v>260</v>
      </c>
      <c r="F179" s="199" t="s">
        <v>261</v>
      </c>
      <c r="G179" s="200" t="s">
        <v>154</v>
      </c>
      <c r="H179" s="201">
        <v>1.0149999999999999</v>
      </c>
      <c r="I179" s="202"/>
      <c r="J179" s="203">
        <f>ROUND(I179*H179,2)</f>
        <v>0</v>
      </c>
      <c r="K179" s="204"/>
      <c r="L179" s="205"/>
      <c r="M179" s="206" t="s">
        <v>1</v>
      </c>
      <c r="N179" s="207" t="s">
        <v>41</v>
      </c>
      <c r="O179" s="58"/>
      <c r="P179" s="169">
        <f>O179*H179</f>
        <v>0</v>
      </c>
      <c r="Q179" s="169">
        <v>8.5000000000000006E-3</v>
      </c>
      <c r="R179" s="169">
        <f>Q179*H179</f>
        <v>8.6274999999999998E-3</v>
      </c>
      <c r="S179" s="169">
        <v>0</v>
      </c>
      <c r="T179" s="170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1" t="s">
        <v>146</v>
      </c>
      <c r="AT179" s="171" t="s">
        <v>144</v>
      </c>
      <c r="AU179" s="171" t="s">
        <v>83</v>
      </c>
      <c r="AY179" s="17" t="s">
        <v>121</v>
      </c>
      <c r="BE179" s="172">
        <f>IF(N179="základní",J179,0)</f>
        <v>0</v>
      </c>
      <c r="BF179" s="172">
        <f>IF(N179="snížená",J179,0)</f>
        <v>0</v>
      </c>
      <c r="BG179" s="172">
        <f>IF(N179="zákl. přenesená",J179,0)</f>
        <v>0</v>
      </c>
      <c r="BH179" s="172">
        <f>IF(N179="sníž. přenesená",J179,0)</f>
        <v>0</v>
      </c>
      <c r="BI179" s="172">
        <f>IF(N179="nulová",J179,0)</f>
        <v>0</v>
      </c>
      <c r="BJ179" s="17" t="s">
        <v>82</v>
      </c>
      <c r="BK179" s="172">
        <f>ROUND(I179*H179,2)</f>
        <v>0</v>
      </c>
      <c r="BL179" s="17" t="s">
        <v>125</v>
      </c>
      <c r="BM179" s="171" t="s">
        <v>262</v>
      </c>
    </row>
    <row r="180" spans="1:65" s="13" customFormat="1">
      <c r="B180" s="173"/>
      <c r="D180" s="174" t="s">
        <v>126</v>
      </c>
      <c r="E180" s="175" t="s">
        <v>1</v>
      </c>
      <c r="F180" s="176" t="s">
        <v>178</v>
      </c>
      <c r="H180" s="177">
        <v>1.0149999999999999</v>
      </c>
      <c r="I180" s="178"/>
      <c r="L180" s="173"/>
      <c r="M180" s="179"/>
      <c r="N180" s="180"/>
      <c r="O180" s="180"/>
      <c r="P180" s="180"/>
      <c r="Q180" s="180"/>
      <c r="R180" s="180"/>
      <c r="S180" s="180"/>
      <c r="T180" s="181"/>
      <c r="AT180" s="175" t="s">
        <v>126</v>
      </c>
      <c r="AU180" s="175" t="s">
        <v>83</v>
      </c>
      <c r="AV180" s="13" t="s">
        <v>83</v>
      </c>
      <c r="AW180" s="13" t="s">
        <v>32</v>
      </c>
      <c r="AX180" s="13" t="s">
        <v>82</v>
      </c>
      <c r="AY180" s="175" t="s">
        <v>121</v>
      </c>
    </row>
    <row r="181" spans="1:65" s="2" customFormat="1" ht="21.6" customHeight="1">
      <c r="A181" s="32"/>
      <c r="B181" s="158"/>
      <c r="C181" s="159" t="s">
        <v>164</v>
      </c>
      <c r="D181" s="159" t="s">
        <v>123</v>
      </c>
      <c r="E181" s="160" t="s">
        <v>263</v>
      </c>
      <c r="F181" s="161" t="s">
        <v>264</v>
      </c>
      <c r="G181" s="162" t="s">
        <v>124</v>
      </c>
      <c r="H181" s="163">
        <v>16.832000000000001</v>
      </c>
      <c r="I181" s="164"/>
      <c r="J181" s="165">
        <f>ROUND(I181*H181,2)</f>
        <v>0</v>
      </c>
      <c r="K181" s="166"/>
      <c r="L181" s="33"/>
      <c r="M181" s="167" t="s">
        <v>1</v>
      </c>
      <c r="N181" s="168" t="s">
        <v>41</v>
      </c>
      <c r="O181" s="58"/>
      <c r="P181" s="169">
        <f>O181*H181</f>
        <v>0</v>
      </c>
      <c r="Q181" s="169">
        <v>0</v>
      </c>
      <c r="R181" s="169">
        <f>Q181*H181</f>
        <v>0</v>
      </c>
      <c r="S181" s="169">
        <v>0.36</v>
      </c>
      <c r="T181" s="170">
        <f>S181*H181</f>
        <v>6.05952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1" t="s">
        <v>125</v>
      </c>
      <c r="AT181" s="171" t="s">
        <v>123</v>
      </c>
      <c r="AU181" s="171" t="s">
        <v>83</v>
      </c>
      <c r="AY181" s="17" t="s">
        <v>121</v>
      </c>
      <c r="BE181" s="172">
        <f>IF(N181="základní",J181,0)</f>
        <v>0</v>
      </c>
      <c r="BF181" s="172">
        <f>IF(N181="snížená",J181,0)</f>
        <v>0</v>
      </c>
      <c r="BG181" s="172">
        <f>IF(N181="zákl. přenesená",J181,0)</f>
        <v>0</v>
      </c>
      <c r="BH181" s="172">
        <f>IF(N181="sníž. přenesená",J181,0)</f>
        <v>0</v>
      </c>
      <c r="BI181" s="172">
        <f>IF(N181="nulová",J181,0)</f>
        <v>0</v>
      </c>
      <c r="BJ181" s="17" t="s">
        <v>82</v>
      </c>
      <c r="BK181" s="172">
        <f>ROUND(I181*H181,2)</f>
        <v>0</v>
      </c>
      <c r="BL181" s="17" t="s">
        <v>125</v>
      </c>
      <c r="BM181" s="171" t="s">
        <v>265</v>
      </c>
    </row>
    <row r="182" spans="1:65" s="13" customFormat="1">
      <c r="B182" s="173"/>
      <c r="D182" s="174" t="s">
        <v>126</v>
      </c>
      <c r="E182" s="175" t="s">
        <v>1</v>
      </c>
      <c r="F182" s="176" t="s">
        <v>266</v>
      </c>
      <c r="H182" s="177">
        <v>16.832000000000001</v>
      </c>
      <c r="I182" s="178"/>
      <c r="L182" s="173"/>
      <c r="M182" s="179"/>
      <c r="N182" s="180"/>
      <c r="O182" s="180"/>
      <c r="P182" s="180"/>
      <c r="Q182" s="180"/>
      <c r="R182" s="180"/>
      <c r="S182" s="180"/>
      <c r="T182" s="181"/>
      <c r="AT182" s="175" t="s">
        <v>126</v>
      </c>
      <c r="AU182" s="175" t="s">
        <v>83</v>
      </c>
      <c r="AV182" s="13" t="s">
        <v>83</v>
      </c>
      <c r="AW182" s="13" t="s">
        <v>32</v>
      </c>
      <c r="AX182" s="13" t="s">
        <v>82</v>
      </c>
      <c r="AY182" s="175" t="s">
        <v>121</v>
      </c>
    </row>
    <row r="183" spans="1:65" s="2" customFormat="1" ht="21.6" customHeight="1">
      <c r="A183" s="32"/>
      <c r="B183" s="158"/>
      <c r="C183" s="159" t="s">
        <v>165</v>
      </c>
      <c r="D183" s="159" t="s">
        <v>123</v>
      </c>
      <c r="E183" s="160" t="s">
        <v>199</v>
      </c>
      <c r="F183" s="161" t="s">
        <v>200</v>
      </c>
      <c r="G183" s="162" t="s">
        <v>154</v>
      </c>
      <c r="H183" s="163">
        <v>2</v>
      </c>
      <c r="I183" s="164"/>
      <c r="J183" s="165">
        <f>ROUND(I183*H183,2)</f>
        <v>0</v>
      </c>
      <c r="K183" s="166"/>
      <c r="L183" s="33"/>
      <c r="M183" s="167" t="s">
        <v>1</v>
      </c>
      <c r="N183" s="168" t="s">
        <v>41</v>
      </c>
      <c r="O183" s="58"/>
      <c r="P183" s="169">
        <f>O183*H183</f>
        <v>0</v>
      </c>
      <c r="Q183" s="169">
        <v>2.5000000000000001E-4</v>
      </c>
      <c r="R183" s="169">
        <f>Q183*H183</f>
        <v>5.0000000000000001E-4</v>
      </c>
      <c r="S183" s="169">
        <v>0</v>
      </c>
      <c r="T183" s="170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1" t="s">
        <v>125</v>
      </c>
      <c r="AT183" s="171" t="s">
        <v>123</v>
      </c>
      <c r="AU183" s="171" t="s">
        <v>83</v>
      </c>
      <c r="AY183" s="17" t="s">
        <v>121</v>
      </c>
      <c r="BE183" s="172">
        <f>IF(N183="základní",J183,0)</f>
        <v>0</v>
      </c>
      <c r="BF183" s="172">
        <f>IF(N183="snížená",J183,0)</f>
        <v>0</v>
      </c>
      <c r="BG183" s="172">
        <f>IF(N183="zákl. přenesená",J183,0)</f>
        <v>0</v>
      </c>
      <c r="BH183" s="172">
        <f>IF(N183="sníž. přenesená",J183,0)</f>
        <v>0</v>
      </c>
      <c r="BI183" s="172">
        <f>IF(N183="nulová",J183,0)</f>
        <v>0</v>
      </c>
      <c r="BJ183" s="17" t="s">
        <v>82</v>
      </c>
      <c r="BK183" s="172">
        <f>ROUND(I183*H183,2)</f>
        <v>0</v>
      </c>
      <c r="BL183" s="17" t="s">
        <v>125</v>
      </c>
      <c r="BM183" s="171" t="s">
        <v>267</v>
      </c>
    </row>
    <row r="184" spans="1:65" s="13" customFormat="1">
      <c r="B184" s="173"/>
      <c r="D184" s="174" t="s">
        <v>126</v>
      </c>
      <c r="E184" s="175" t="s">
        <v>1</v>
      </c>
      <c r="F184" s="176" t="s">
        <v>83</v>
      </c>
      <c r="H184" s="177">
        <v>2</v>
      </c>
      <c r="I184" s="178"/>
      <c r="L184" s="173"/>
      <c r="M184" s="179"/>
      <c r="N184" s="180"/>
      <c r="O184" s="180"/>
      <c r="P184" s="180"/>
      <c r="Q184" s="180"/>
      <c r="R184" s="180"/>
      <c r="S184" s="180"/>
      <c r="T184" s="181"/>
      <c r="AT184" s="175" t="s">
        <v>126</v>
      </c>
      <c r="AU184" s="175" t="s">
        <v>83</v>
      </c>
      <c r="AV184" s="13" t="s">
        <v>83</v>
      </c>
      <c r="AW184" s="13" t="s">
        <v>32</v>
      </c>
      <c r="AX184" s="13" t="s">
        <v>82</v>
      </c>
      <c r="AY184" s="175" t="s">
        <v>121</v>
      </c>
    </row>
    <row r="185" spans="1:65" s="2" customFormat="1" ht="21.6" customHeight="1">
      <c r="A185" s="32"/>
      <c r="B185" s="158"/>
      <c r="C185" s="159" t="s">
        <v>166</v>
      </c>
      <c r="D185" s="159" t="s">
        <v>123</v>
      </c>
      <c r="E185" s="160" t="s">
        <v>201</v>
      </c>
      <c r="F185" s="161" t="s">
        <v>268</v>
      </c>
      <c r="G185" s="162" t="s">
        <v>154</v>
      </c>
      <c r="H185" s="163">
        <v>3</v>
      </c>
      <c r="I185" s="164"/>
      <c r="J185" s="165">
        <f>ROUND(I185*H185,2)</f>
        <v>0</v>
      </c>
      <c r="K185" s="166"/>
      <c r="L185" s="33"/>
      <c r="M185" s="167" t="s">
        <v>1</v>
      </c>
      <c r="N185" s="168" t="s">
        <v>41</v>
      </c>
      <c r="O185" s="58"/>
      <c r="P185" s="169">
        <f>O185*H185</f>
        <v>0</v>
      </c>
      <c r="Q185" s="169">
        <v>0</v>
      </c>
      <c r="R185" s="169">
        <f>Q185*H185</f>
        <v>0</v>
      </c>
      <c r="S185" s="169">
        <v>0</v>
      </c>
      <c r="T185" s="170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1" t="s">
        <v>125</v>
      </c>
      <c r="AT185" s="171" t="s">
        <v>123</v>
      </c>
      <c r="AU185" s="171" t="s">
        <v>83</v>
      </c>
      <c r="AY185" s="17" t="s">
        <v>121</v>
      </c>
      <c r="BE185" s="172">
        <f>IF(N185="základní",J185,0)</f>
        <v>0</v>
      </c>
      <c r="BF185" s="172">
        <f>IF(N185="snížená",J185,0)</f>
        <v>0</v>
      </c>
      <c r="BG185" s="172">
        <f>IF(N185="zákl. přenesená",J185,0)</f>
        <v>0</v>
      </c>
      <c r="BH185" s="172">
        <f>IF(N185="sníž. přenesená",J185,0)</f>
        <v>0</v>
      </c>
      <c r="BI185" s="172">
        <f>IF(N185="nulová",J185,0)</f>
        <v>0</v>
      </c>
      <c r="BJ185" s="17" t="s">
        <v>82</v>
      </c>
      <c r="BK185" s="172">
        <f>ROUND(I185*H185,2)</f>
        <v>0</v>
      </c>
      <c r="BL185" s="17" t="s">
        <v>125</v>
      </c>
      <c r="BM185" s="171" t="s">
        <v>269</v>
      </c>
    </row>
    <row r="186" spans="1:65" s="13" customFormat="1">
      <c r="B186" s="173"/>
      <c r="D186" s="174" t="s">
        <v>126</v>
      </c>
      <c r="E186" s="175" t="s">
        <v>1</v>
      </c>
      <c r="F186" s="176" t="s">
        <v>130</v>
      </c>
      <c r="H186" s="177">
        <v>3</v>
      </c>
      <c r="I186" s="178"/>
      <c r="L186" s="173"/>
      <c r="M186" s="179"/>
      <c r="N186" s="180"/>
      <c r="O186" s="180"/>
      <c r="P186" s="180"/>
      <c r="Q186" s="180"/>
      <c r="R186" s="180"/>
      <c r="S186" s="180"/>
      <c r="T186" s="181"/>
      <c r="AT186" s="175" t="s">
        <v>126</v>
      </c>
      <c r="AU186" s="175" t="s">
        <v>83</v>
      </c>
      <c r="AV186" s="13" t="s">
        <v>83</v>
      </c>
      <c r="AW186" s="13" t="s">
        <v>32</v>
      </c>
      <c r="AX186" s="13" t="s">
        <v>82</v>
      </c>
      <c r="AY186" s="175" t="s">
        <v>121</v>
      </c>
    </row>
    <row r="187" spans="1:65" s="2" customFormat="1" ht="32.450000000000003" customHeight="1">
      <c r="A187" s="32"/>
      <c r="B187" s="158"/>
      <c r="C187" s="159" t="s">
        <v>167</v>
      </c>
      <c r="D187" s="159" t="s">
        <v>123</v>
      </c>
      <c r="E187" s="160" t="s">
        <v>181</v>
      </c>
      <c r="F187" s="161" t="s">
        <v>270</v>
      </c>
      <c r="G187" s="162" t="s">
        <v>154</v>
      </c>
      <c r="H187" s="163">
        <v>1</v>
      </c>
      <c r="I187" s="164"/>
      <c r="J187" s="165">
        <f>ROUND(I187*H187,2)</f>
        <v>0</v>
      </c>
      <c r="K187" s="166"/>
      <c r="L187" s="33"/>
      <c r="M187" s="167" t="s">
        <v>1</v>
      </c>
      <c r="N187" s="168" t="s">
        <v>41</v>
      </c>
      <c r="O187" s="58"/>
      <c r="P187" s="169">
        <f>O187*H187</f>
        <v>0</v>
      </c>
      <c r="Q187" s="169">
        <v>2.15</v>
      </c>
      <c r="R187" s="169">
        <f>Q187*H187</f>
        <v>2.15</v>
      </c>
      <c r="S187" s="169">
        <v>0</v>
      </c>
      <c r="T187" s="170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1" t="s">
        <v>125</v>
      </c>
      <c r="AT187" s="171" t="s">
        <v>123</v>
      </c>
      <c r="AU187" s="171" t="s">
        <v>83</v>
      </c>
      <c r="AY187" s="17" t="s">
        <v>121</v>
      </c>
      <c r="BE187" s="172">
        <f>IF(N187="základní",J187,0)</f>
        <v>0</v>
      </c>
      <c r="BF187" s="172">
        <f>IF(N187="snížená",J187,0)</f>
        <v>0</v>
      </c>
      <c r="BG187" s="172">
        <f>IF(N187="zákl. přenesená",J187,0)</f>
        <v>0</v>
      </c>
      <c r="BH187" s="172">
        <f>IF(N187="sníž. přenesená",J187,0)</f>
        <v>0</v>
      </c>
      <c r="BI187" s="172">
        <f>IF(N187="nulová",J187,0)</f>
        <v>0</v>
      </c>
      <c r="BJ187" s="17" t="s">
        <v>82</v>
      </c>
      <c r="BK187" s="172">
        <f>ROUND(I187*H187,2)</f>
        <v>0</v>
      </c>
      <c r="BL187" s="17" t="s">
        <v>125</v>
      </c>
      <c r="BM187" s="171" t="s">
        <v>271</v>
      </c>
    </row>
    <row r="188" spans="1:65" s="13" customFormat="1">
      <c r="B188" s="173"/>
      <c r="D188" s="174" t="s">
        <v>126</v>
      </c>
      <c r="E188" s="175" t="s">
        <v>1</v>
      </c>
      <c r="F188" s="176" t="s">
        <v>82</v>
      </c>
      <c r="H188" s="177">
        <v>1</v>
      </c>
      <c r="I188" s="178"/>
      <c r="L188" s="173"/>
      <c r="M188" s="179"/>
      <c r="N188" s="180"/>
      <c r="O188" s="180"/>
      <c r="P188" s="180"/>
      <c r="Q188" s="180"/>
      <c r="R188" s="180"/>
      <c r="S188" s="180"/>
      <c r="T188" s="181"/>
      <c r="AT188" s="175" t="s">
        <v>126</v>
      </c>
      <c r="AU188" s="175" t="s">
        <v>83</v>
      </c>
      <c r="AV188" s="13" t="s">
        <v>83</v>
      </c>
      <c r="AW188" s="13" t="s">
        <v>32</v>
      </c>
      <c r="AX188" s="13" t="s">
        <v>82</v>
      </c>
      <c r="AY188" s="175" t="s">
        <v>121</v>
      </c>
    </row>
    <row r="189" spans="1:65" s="2" customFormat="1" ht="21.6" customHeight="1">
      <c r="A189" s="32"/>
      <c r="B189" s="158"/>
      <c r="C189" s="159" t="s">
        <v>168</v>
      </c>
      <c r="D189" s="159" t="s">
        <v>123</v>
      </c>
      <c r="E189" s="160" t="s">
        <v>202</v>
      </c>
      <c r="F189" s="161" t="s">
        <v>203</v>
      </c>
      <c r="G189" s="162" t="s">
        <v>171</v>
      </c>
      <c r="H189" s="163">
        <v>12</v>
      </c>
      <c r="I189" s="164"/>
      <c r="J189" s="165">
        <f>ROUND(I189*H189,2)</f>
        <v>0</v>
      </c>
      <c r="K189" s="166"/>
      <c r="L189" s="33"/>
      <c r="M189" s="167" t="s">
        <v>1</v>
      </c>
      <c r="N189" s="168" t="s">
        <v>41</v>
      </c>
      <c r="O189" s="58"/>
      <c r="P189" s="169">
        <f>O189*H189</f>
        <v>0</v>
      </c>
      <c r="Q189" s="169">
        <v>9.0000000000000006E-5</v>
      </c>
      <c r="R189" s="169">
        <f>Q189*H189</f>
        <v>1.08E-3</v>
      </c>
      <c r="S189" s="169">
        <v>0</v>
      </c>
      <c r="T189" s="170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1" t="s">
        <v>125</v>
      </c>
      <c r="AT189" s="171" t="s">
        <v>123</v>
      </c>
      <c r="AU189" s="171" t="s">
        <v>83</v>
      </c>
      <c r="AY189" s="17" t="s">
        <v>121</v>
      </c>
      <c r="BE189" s="172">
        <f>IF(N189="základní",J189,0)</f>
        <v>0</v>
      </c>
      <c r="BF189" s="172">
        <f>IF(N189="snížená",J189,0)</f>
        <v>0</v>
      </c>
      <c r="BG189" s="172">
        <f>IF(N189="zákl. přenesená",J189,0)</f>
        <v>0</v>
      </c>
      <c r="BH189" s="172">
        <f>IF(N189="sníž. přenesená",J189,0)</f>
        <v>0</v>
      </c>
      <c r="BI189" s="172">
        <f>IF(N189="nulová",J189,0)</f>
        <v>0</v>
      </c>
      <c r="BJ189" s="17" t="s">
        <v>82</v>
      </c>
      <c r="BK189" s="172">
        <f>ROUND(I189*H189,2)</f>
        <v>0</v>
      </c>
      <c r="BL189" s="17" t="s">
        <v>125</v>
      </c>
      <c r="BM189" s="171" t="s">
        <v>272</v>
      </c>
    </row>
    <row r="190" spans="1:65" s="13" customFormat="1">
      <c r="B190" s="173"/>
      <c r="D190" s="174" t="s">
        <v>126</v>
      </c>
      <c r="E190" s="175" t="s">
        <v>1</v>
      </c>
      <c r="F190" s="176" t="s">
        <v>155</v>
      </c>
      <c r="H190" s="177">
        <v>12</v>
      </c>
      <c r="I190" s="178"/>
      <c r="L190" s="173"/>
      <c r="M190" s="179"/>
      <c r="N190" s="180"/>
      <c r="O190" s="180"/>
      <c r="P190" s="180"/>
      <c r="Q190" s="180"/>
      <c r="R190" s="180"/>
      <c r="S190" s="180"/>
      <c r="T190" s="181"/>
      <c r="AT190" s="175" t="s">
        <v>126</v>
      </c>
      <c r="AU190" s="175" t="s">
        <v>83</v>
      </c>
      <c r="AV190" s="13" t="s">
        <v>83</v>
      </c>
      <c r="AW190" s="13" t="s">
        <v>32</v>
      </c>
      <c r="AX190" s="13" t="s">
        <v>82</v>
      </c>
      <c r="AY190" s="175" t="s">
        <v>121</v>
      </c>
    </row>
    <row r="191" spans="1:65" s="12" customFormat="1" ht="22.9" customHeight="1">
      <c r="B191" s="145"/>
      <c r="D191" s="146" t="s">
        <v>75</v>
      </c>
      <c r="E191" s="156" t="s">
        <v>273</v>
      </c>
      <c r="F191" s="156" t="s">
        <v>274</v>
      </c>
      <c r="I191" s="148"/>
      <c r="J191" s="157">
        <f>BK191</f>
        <v>0</v>
      </c>
      <c r="L191" s="145"/>
      <c r="M191" s="150"/>
      <c r="N191" s="151"/>
      <c r="O191" s="151"/>
      <c r="P191" s="152">
        <f>SUM(P192:P196)</f>
        <v>0</v>
      </c>
      <c r="Q191" s="151"/>
      <c r="R191" s="152">
        <f>SUM(R192:R196)</f>
        <v>0</v>
      </c>
      <c r="S191" s="151"/>
      <c r="T191" s="153">
        <f>SUM(T192:T196)</f>
        <v>0</v>
      </c>
      <c r="AR191" s="146" t="s">
        <v>82</v>
      </c>
      <c r="AT191" s="154" t="s">
        <v>75</v>
      </c>
      <c r="AU191" s="154" t="s">
        <v>82</v>
      </c>
      <c r="AY191" s="146" t="s">
        <v>121</v>
      </c>
      <c r="BK191" s="155">
        <f>SUM(BK192:BK196)</f>
        <v>0</v>
      </c>
    </row>
    <row r="192" spans="1:65" s="2" customFormat="1" ht="21.6" customHeight="1">
      <c r="A192" s="32"/>
      <c r="B192" s="158"/>
      <c r="C192" s="159" t="s">
        <v>169</v>
      </c>
      <c r="D192" s="159" t="s">
        <v>123</v>
      </c>
      <c r="E192" s="160" t="s">
        <v>275</v>
      </c>
      <c r="F192" s="161" t="s">
        <v>276</v>
      </c>
      <c r="G192" s="162" t="s">
        <v>145</v>
      </c>
      <c r="H192" s="163">
        <v>26.86</v>
      </c>
      <c r="I192" s="164"/>
      <c r="J192" s="165">
        <f>ROUND(I192*H192,2)</f>
        <v>0</v>
      </c>
      <c r="K192" s="166"/>
      <c r="L192" s="33"/>
      <c r="M192" s="167" t="s">
        <v>1</v>
      </c>
      <c r="N192" s="168" t="s">
        <v>41</v>
      </c>
      <c r="O192" s="58"/>
      <c r="P192" s="169">
        <f>O192*H192</f>
        <v>0</v>
      </c>
      <c r="Q192" s="169">
        <v>0</v>
      </c>
      <c r="R192" s="169">
        <f>Q192*H192</f>
        <v>0</v>
      </c>
      <c r="S192" s="169">
        <v>0</v>
      </c>
      <c r="T192" s="170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1" t="s">
        <v>125</v>
      </c>
      <c r="AT192" s="171" t="s">
        <v>123</v>
      </c>
      <c r="AU192" s="171" t="s">
        <v>83</v>
      </c>
      <c r="AY192" s="17" t="s">
        <v>121</v>
      </c>
      <c r="BE192" s="172">
        <f>IF(N192="základní",J192,0)</f>
        <v>0</v>
      </c>
      <c r="BF192" s="172">
        <f>IF(N192="snížená",J192,0)</f>
        <v>0</v>
      </c>
      <c r="BG192" s="172">
        <f>IF(N192="zákl. přenesená",J192,0)</f>
        <v>0</v>
      </c>
      <c r="BH192" s="172">
        <f>IF(N192="sníž. přenesená",J192,0)</f>
        <v>0</v>
      </c>
      <c r="BI192" s="172">
        <f>IF(N192="nulová",J192,0)</f>
        <v>0</v>
      </c>
      <c r="BJ192" s="17" t="s">
        <v>82</v>
      </c>
      <c r="BK192" s="172">
        <f>ROUND(I192*H192,2)</f>
        <v>0</v>
      </c>
      <c r="BL192" s="17" t="s">
        <v>125</v>
      </c>
      <c r="BM192" s="171" t="s">
        <v>277</v>
      </c>
    </row>
    <row r="193" spans="1:65" s="2" customFormat="1" ht="21.6" customHeight="1">
      <c r="A193" s="32"/>
      <c r="B193" s="158"/>
      <c r="C193" s="159" t="s">
        <v>170</v>
      </c>
      <c r="D193" s="159" t="s">
        <v>123</v>
      </c>
      <c r="E193" s="160" t="s">
        <v>278</v>
      </c>
      <c r="F193" s="161" t="s">
        <v>279</v>
      </c>
      <c r="G193" s="162" t="s">
        <v>145</v>
      </c>
      <c r="H193" s="163">
        <v>241.74</v>
      </c>
      <c r="I193" s="164"/>
      <c r="J193" s="165">
        <f>ROUND(I193*H193,2)</f>
        <v>0</v>
      </c>
      <c r="K193" s="166"/>
      <c r="L193" s="33"/>
      <c r="M193" s="167" t="s">
        <v>1</v>
      </c>
      <c r="N193" s="168" t="s">
        <v>41</v>
      </c>
      <c r="O193" s="58"/>
      <c r="P193" s="169">
        <f>O193*H193</f>
        <v>0</v>
      </c>
      <c r="Q193" s="169">
        <v>0</v>
      </c>
      <c r="R193" s="169">
        <f>Q193*H193</f>
        <v>0</v>
      </c>
      <c r="S193" s="169">
        <v>0</v>
      </c>
      <c r="T193" s="170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1" t="s">
        <v>125</v>
      </c>
      <c r="AT193" s="171" t="s">
        <v>123</v>
      </c>
      <c r="AU193" s="171" t="s">
        <v>83</v>
      </c>
      <c r="AY193" s="17" t="s">
        <v>121</v>
      </c>
      <c r="BE193" s="172">
        <f>IF(N193="základní",J193,0)</f>
        <v>0</v>
      </c>
      <c r="BF193" s="172">
        <f>IF(N193="snížená",J193,0)</f>
        <v>0</v>
      </c>
      <c r="BG193" s="172">
        <f>IF(N193="zákl. přenesená",J193,0)</f>
        <v>0</v>
      </c>
      <c r="BH193" s="172">
        <f>IF(N193="sníž. přenesená",J193,0)</f>
        <v>0</v>
      </c>
      <c r="BI193" s="172">
        <f>IF(N193="nulová",J193,0)</f>
        <v>0</v>
      </c>
      <c r="BJ193" s="17" t="s">
        <v>82</v>
      </c>
      <c r="BK193" s="172">
        <f>ROUND(I193*H193,2)</f>
        <v>0</v>
      </c>
      <c r="BL193" s="17" t="s">
        <v>125</v>
      </c>
      <c r="BM193" s="171" t="s">
        <v>280</v>
      </c>
    </row>
    <row r="194" spans="1:65" s="13" customFormat="1">
      <c r="B194" s="173"/>
      <c r="D194" s="174" t="s">
        <v>126</v>
      </c>
      <c r="E194" s="175" t="s">
        <v>1</v>
      </c>
      <c r="F194" s="176" t="s">
        <v>281</v>
      </c>
      <c r="H194" s="177">
        <v>241.74</v>
      </c>
      <c r="I194" s="178"/>
      <c r="L194" s="173"/>
      <c r="M194" s="179"/>
      <c r="N194" s="180"/>
      <c r="O194" s="180"/>
      <c r="P194" s="180"/>
      <c r="Q194" s="180"/>
      <c r="R194" s="180"/>
      <c r="S194" s="180"/>
      <c r="T194" s="181"/>
      <c r="AT194" s="175" t="s">
        <v>126</v>
      </c>
      <c r="AU194" s="175" t="s">
        <v>83</v>
      </c>
      <c r="AV194" s="13" t="s">
        <v>83</v>
      </c>
      <c r="AW194" s="13" t="s">
        <v>32</v>
      </c>
      <c r="AX194" s="13" t="s">
        <v>82</v>
      </c>
      <c r="AY194" s="175" t="s">
        <v>121</v>
      </c>
    </row>
    <row r="195" spans="1:65" s="2" customFormat="1" ht="21.6" customHeight="1">
      <c r="A195" s="32"/>
      <c r="B195" s="158"/>
      <c r="C195" s="159" t="s">
        <v>172</v>
      </c>
      <c r="D195" s="159" t="s">
        <v>123</v>
      </c>
      <c r="E195" s="160" t="s">
        <v>282</v>
      </c>
      <c r="F195" s="161" t="s">
        <v>283</v>
      </c>
      <c r="G195" s="162" t="s">
        <v>145</v>
      </c>
      <c r="H195" s="163">
        <v>26.86</v>
      </c>
      <c r="I195" s="164"/>
      <c r="J195" s="165">
        <f>ROUND(I195*H195,2)</f>
        <v>0</v>
      </c>
      <c r="K195" s="166"/>
      <c r="L195" s="33"/>
      <c r="M195" s="167" t="s">
        <v>1</v>
      </c>
      <c r="N195" s="168" t="s">
        <v>41</v>
      </c>
      <c r="O195" s="58"/>
      <c r="P195" s="169">
        <f>O195*H195</f>
        <v>0</v>
      </c>
      <c r="Q195" s="169">
        <v>0</v>
      </c>
      <c r="R195" s="169">
        <f>Q195*H195</f>
        <v>0</v>
      </c>
      <c r="S195" s="169">
        <v>0</v>
      </c>
      <c r="T195" s="170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1" t="s">
        <v>125</v>
      </c>
      <c r="AT195" s="171" t="s">
        <v>123</v>
      </c>
      <c r="AU195" s="171" t="s">
        <v>83</v>
      </c>
      <c r="AY195" s="17" t="s">
        <v>121</v>
      </c>
      <c r="BE195" s="172">
        <f>IF(N195="základní",J195,0)</f>
        <v>0</v>
      </c>
      <c r="BF195" s="172">
        <f>IF(N195="snížená",J195,0)</f>
        <v>0</v>
      </c>
      <c r="BG195" s="172">
        <f>IF(N195="zákl. přenesená",J195,0)</f>
        <v>0</v>
      </c>
      <c r="BH195" s="172">
        <f>IF(N195="sníž. přenesená",J195,0)</f>
        <v>0</v>
      </c>
      <c r="BI195" s="172">
        <f>IF(N195="nulová",J195,0)</f>
        <v>0</v>
      </c>
      <c r="BJ195" s="17" t="s">
        <v>82</v>
      </c>
      <c r="BK195" s="172">
        <f>ROUND(I195*H195,2)</f>
        <v>0</v>
      </c>
      <c r="BL195" s="17" t="s">
        <v>125</v>
      </c>
      <c r="BM195" s="171" t="s">
        <v>284</v>
      </c>
    </row>
    <row r="196" spans="1:65" s="2" customFormat="1" ht="32.450000000000003" customHeight="1">
      <c r="A196" s="32"/>
      <c r="B196" s="158"/>
      <c r="C196" s="159" t="s">
        <v>174</v>
      </c>
      <c r="D196" s="159" t="s">
        <v>123</v>
      </c>
      <c r="E196" s="160" t="s">
        <v>285</v>
      </c>
      <c r="F196" s="161" t="s">
        <v>286</v>
      </c>
      <c r="G196" s="162" t="s">
        <v>145</v>
      </c>
      <c r="H196" s="163">
        <v>26.86</v>
      </c>
      <c r="I196" s="164"/>
      <c r="J196" s="165">
        <f>ROUND(I196*H196,2)</f>
        <v>0</v>
      </c>
      <c r="K196" s="166"/>
      <c r="L196" s="33"/>
      <c r="M196" s="167" t="s">
        <v>1</v>
      </c>
      <c r="N196" s="168" t="s">
        <v>41</v>
      </c>
      <c r="O196" s="58"/>
      <c r="P196" s="169">
        <f>O196*H196</f>
        <v>0</v>
      </c>
      <c r="Q196" s="169">
        <v>0</v>
      </c>
      <c r="R196" s="169">
        <f>Q196*H196</f>
        <v>0</v>
      </c>
      <c r="S196" s="169">
        <v>0</v>
      </c>
      <c r="T196" s="170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1" t="s">
        <v>125</v>
      </c>
      <c r="AT196" s="171" t="s">
        <v>123</v>
      </c>
      <c r="AU196" s="171" t="s">
        <v>83</v>
      </c>
      <c r="AY196" s="17" t="s">
        <v>121</v>
      </c>
      <c r="BE196" s="172">
        <f>IF(N196="základní",J196,0)</f>
        <v>0</v>
      </c>
      <c r="BF196" s="172">
        <f>IF(N196="snížená",J196,0)</f>
        <v>0</v>
      </c>
      <c r="BG196" s="172">
        <f>IF(N196="zákl. přenesená",J196,0)</f>
        <v>0</v>
      </c>
      <c r="BH196" s="172">
        <f>IF(N196="sníž. přenesená",J196,0)</f>
        <v>0</v>
      </c>
      <c r="BI196" s="172">
        <f>IF(N196="nulová",J196,0)</f>
        <v>0</v>
      </c>
      <c r="BJ196" s="17" t="s">
        <v>82</v>
      </c>
      <c r="BK196" s="172">
        <f>ROUND(I196*H196,2)</f>
        <v>0</v>
      </c>
      <c r="BL196" s="17" t="s">
        <v>125</v>
      </c>
      <c r="BM196" s="171" t="s">
        <v>287</v>
      </c>
    </row>
    <row r="197" spans="1:65" s="12" customFormat="1" ht="22.9" customHeight="1">
      <c r="B197" s="145"/>
      <c r="D197" s="146" t="s">
        <v>75</v>
      </c>
      <c r="E197" s="156" t="s">
        <v>150</v>
      </c>
      <c r="F197" s="156" t="s">
        <v>182</v>
      </c>
      <c r="I197" s="148"/>
      <c r="J197" s="157">
        <f>BK197</f>
        <v>0</v>
      </c>
      <c r="L197" s="145"/>
      <c r="M197" s="150"/>
      <c r="N197" s="151"/>
      <c r="O197" s="151"/>
      <c r="P197" s="152">
        <f>P198</f>
        <v>0</v>
      </c>
      <c r="Q197" s="151"/>
      <c r="R197" s="152">
        <f>R198</f>
        <v>0</v>
      </c>
      <c r="S197" s="151"/>
      <c r="T197" s="153">
        <f>T198</f>
        <v>0</v>
      </c>
      <c r="AR197" s="146" t="s">
        <v>82</v>
      </c>
      <c r="AT197" s="154" t="s">
        <v>75</v>
      </c>
      <c r="AU197" s="154" t="s">
        <v>82</v>
      </c>
      <c r="AY197" s="146" t="s">
        <v>121</v>
      </c>
      <c r="BK197" s="155">
        <f>BK198</f>
        <v>0</v>
      </c>
    </row>
    <row r="198" spans="1:65" s="12" customFormat="1" ht="20.85" customHeight="1">
      <c r="B198" s="145"/>
      <c r="D198" s="146" t="s">
        <v>75</v>
      </c>
      <c r="E198" s="156" t="s">
        <v>183</v>
      </c>
      <c r="F198" s="156" t="s">
        <v>184</v>
      </c>
      <c r="I198" s="148"/>
      <c r="J198" s="157">
        <f>BK198</f>
        <v>0</v>
      </c>
      <c r="L198" s="145"/>
      <c r="M198" s="150"/>
      <c r="N198" s="151"/>
      <c r="O198" s="151"/>
      <c r="P198" s="152">
        <f>P199</f>
        <v>0</v>
      </c>
      <c r="Q198" s="151"/>
      <c r="R198" s="152">
        <f>R199</f>
        <v>0</v>
      </c>
      <c r="S198" s="151"/>
      <c r="T198" s="153">
        <f>T199</f>
        <v>0</v>
      </c>
      <c r="AR198" s="146" t="s">
        <v>82</v>
      </c>
      <c r="AT198" s="154" t="s">
        <v>75</v>
      </c>
      <c r="AU198" s="154" t="s">
        <v>83</v>
      </c>
      <c r="AY198" s="146" t="s">
        <v>121</v>
      </c>
      <c r="BK198" s="155">
        <f>BK199</f>
        <v>0</v>
      </c>
    </row>
    <row r="199" spans="1:65" s="2" customFormat="1" ht="21.6" customHeight="1">
      <c r="A199" s="32"/>
      <c r="B199" s="158"/>
      <c r="C199" s="159" t="s">
        <v>175</v>
      </c>
      <c r="D199" s="159" t="s">
        <v>123</v>
      </c>
      <c r="E199" s="160" t="s">
        <v>185</v>
      </c>
      <c r="F199" s="161" t="s">
        <v>186</v>
      </c>
      <c r="G199" s="162" t="s">
        <v>145</v>
      </c>
      <c r="H199" s="163">
        <v>3.5739999999999998</v>
      </c>
      <c r="I199" s="164"/>
      <c r="J199" s="165">
        <f>ROUND(I199*H199,2)</f>
        <v>0</v>
      </c>
      <c r="K199" s="166"/>
      <c r="L199" s="33"/>
      <c r="M199" s="208" t="s">
        <v>1</v>
      </c>
      <c r="N199" s="209" t="s">
        <v>41</v>
      </c>
      <c r="O199" s="210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1" t="s">
        <v>125</v>
      </c>
      <c r="AT199" s="171" t="s">
        <v>123</v>
      </c>
      <c r="AU199" s="171" t="s">
        <v>130</v>
      </c>
      <c r="AY199" s="17" t="s">
        <v>121</v>
      </c>
      <c r="BE199" s="172">
        <f>IF(N199="základní",J199,0)</f>
        <v>0</v>
      </c>
      <c r="BF199" s="172">
        <f>IF(N199="snížená",J199,0)</f>
        <v>0</v>
      </c>
      <c r="BG199" s="172">
        <f>IF(N199="zákl. přenesená",J199,0)</f>
        <v>0</v>
      </c>
      <c r="BH199" s="172">
        <f>IF(N199="sníž. přenesená",J199,0)</f>
        <v>0</v>
      </c>
      <c r="BI199" s="172">
        <f>IF(N199="nulová",J199,0)</f>
        <v>0</v>
      </c>
      <c r="BJ199" s="17" t="s">
        <v>82</v>
      </c>
      <c r="BK199" s="172">
        <f>ROUND(I199*H199,2)</f>
        <v>0</v>
      </c>
      <c r="BL199" s="17" t="s">
        <v>125</v>
      </c>
      <c r="BM199" s="171" t="s">
        <v>288</v>
      </c>
    </row>
    <row r="200" spans="1:65" s="2" customFormat="1" ht="6.95" customHeight="1">
      <c r="A200" s="32"/>
      <c r="B200" s="47"/>
      <c r="C200" s="48"/>
      <c r="D200" s="48"/>
      <c r="E200" s="48"/>
      <c r="F200" s="48"/>
      <c r="G200" s="48"/>
      <c r="H200" s="48"/>
      <c r="I200" s="117"/>
      <c r="J200" s="48"/>
      <c r="K200" s="48"/>
      <c r="L200" s="33"/>
      <c r="M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</row>
  </sheetData>
  <autoFilter ref="C122:K199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IO 410 - AREÁLOVÉ ROZVODY...</vt:lpstr>
      <vt:lpstr>'IO 410 - AREÁLOVÉ ROZVODY...'!Názvy_tisku</vt:lpstr>
      <vt:lpstr>'Rekapitulace stavby'!Názvy_tisku</vt:lpstr>
      <vt:lpstr>'IO 410 - AREÁLOVÉ ROZVODY...'!Oblast_tisku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Sova-HP\Sova</dc:creator>
  <cp:lastModifiedBy>Uživatel</cp:lastModifiedBy>
  <dcterms:created xsi:type="dcterms:W3CDTF">2020-07-09T21:32:10Z</dcterms:created>
  <dcterms:modified xsi:type="dcterms:W3CDTF">2020-10-01T09:54:30Z</dcterms:modified>
</cp:coreProperties>
</file>