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mmbonline-my.sharepoint.com/personal/strycek_matej_brno_cz/Documents/Objekty/0 - Nová radnice/VŘ NR, H12/NR - oprava topení - 2025/PD/"/>
    </mc:Choice>
  </mc:AlternateContent>
  <xr:revisionPtr revIDLastSave="102" documentId="8_{ED866926-4F3C-4256-8A0D-3F2A271D6689}" xr6:coauthVersionLast="47" xr6:coauthVersionMax="47" xr10:uidLastSave="{52D50CA4-F551-45AF-A45C-8E5C3CC8139F}"/>
  <bookViews>
    <workbookView xWindow="28680" yWindow="-120" windowWidth="29040" windowHeight="15840" xr2:uid="{00000000-000D-0000-FFFF-FFFF00000000}"/>
  </bookViews>
  <sheets>
    <sheet name="Stavba" sheetId="1" r:id="rId1"/>
    <sheet name="VzorPolozky" sheetId="10" state="hidden" r:id="rId2"/>
    <sheet name="01 01 Pol" sheetId="12" r:id="rId3"/>
    <sheet name="01 02 Pol" sheetId="13" r:id="rId4"/>
  </sheets>
  <externalReferences>
    <externalReference r:id="rId5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_xlnm.Print_Titles" localSheetId="3">'01 02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Pol'!$A$1:$Y$89</definedName>
    <definedName name="_xlnm.Print_Area" localSheetId="3">'01 02 Pol'!$A$1:$Y$108</definedName>
    <definedName name="_xlnm.Print_Area" localSheetId="0">Stavba!$A$1:$J$76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9" i="1" l="1"/>
  <c r="BA96" i="13"/>
  <c r="BA92" i="13"/>
  <c r="BA89" i="13"/>
  <c r="BA85" i="13"/>
  <c r="BA83" i="13"/>
  <c r="BA81" i="13"/>
  <c r="BA77" i="13"/>
  <c r="BA75" i="13"/>
  <c r="BA23" i="13"/>
  <c r="G9" i="13"/>
  <c r="I9" i="13"/>
  <c r="I8" i="13" s="1"/>
  <c r="K9" i="13"/>
  <c r="K8" i="13" s="1"/>
  <c r="O9" i="13"/>
  <c r="O8" i="13" s="1"/>
  <c r="Q9" i="13"/>
  <c r="Q8" i="13" s="1"/>
  <c r="V9" i="13"/>
  <c r="V8" i="13" s="1"/>
  <c r="G10" i="13"/>
  <c r="M10" i="13" s="1"/>
  <c r="I10" i="13"/>
  <c r="K10" i="13"/>
  <c r="O10" i="13"/>
  <c r="Q10" i="13"/>
  <c r="V10" i="13"/>
  <c r="G11" i="13"/>
  <c r="M11" i="13" s="1"/>
  <c r="I11" i="13"/>
  <c r="K11" i="13"/>
  <c r="O11" i="13"/>
  <c r="Q11" i="13"/>
  <c r="V11" i="13"/>
  <c r="G12" i="13"/>
  <c r="M12" i="13" s="1"/>
  <c r="I12" i="13"/>
  <c r="K12" i="13"/>
  <c r="O12" i="13"/>
  <c r="Q12" i="13"/>
  <c r="V12" i="13"/>
  <c r="G13" i="13"/>
  <c r="I13" i="13"/>
  <c r="K13" i="13"/>
  <c r="M13" i="13"/>
  <c r="O13" i="13"/>
  <c r="Q13" i="13"/>
  <c r="V13" i="13"/>
  <c r="G14" i="13"/>
  <c r="I14" i="13"/>
  <c r="K14" i="13"/>
  <c r="M14" i="13"/>
  <c r="O14" i="13"/>
  <c r="Q14" i="13"/>
  <c r="V14" i="13"/>
  <c r="G15" i="13"/>
  <c r="M15" i="13" s="1"/>
  <c r="I15" i="13"/>
  <c r="K15" i="13"/>
  <c r="O15" i="13"/>
  <c r="Q15" i="13"/>
  <c r="V15" i="13"/>
  <c r="G16" i="13"/>
  <c r="M16" i="13" s="1"/>
  <c r="I16" i="13"/>
  <c r="K16" i="13"/>
  <c r="O16" i="13"/>
  <c r="Q16" i="13"/>
  <c r="V16" i="13"/>
  <c r="G17" i="13"/>
  <c r="M17" i="13" s="1"/>
  <c r="I17" i="13"/>
  <c r="K17" i="13"/>
  <c r="O17" i="13"/>
  <c r="Q17" i="13"/>
  <c r="V17" i="13"/>
  <c r="G18" i="13"/>
  <c r="I18" i="13"/>
  <c r="K18" i="13"/>
  <c r="M18" i="13"/>
  <c r="O18" i="13"/>
  <c r="Q18" i="13"/>
  <c r="V18" i="13"/>
  <c r="G19" i="13"/>
  <c r="I19" i="13"/>
  <c r="K19" i="13"/>
  <c r="M19" i="13"/>
  <c r="O19" i="13"/>
  <c r="Q19" i="13"/>
  <c r="V19" i="13"/>
  <c r="G20" i="13"/>
  <c r="M20" i="13" s="1"/>
  <c r="I20" i="13"/>
  <c r="K20" i="13"/>
  <c r="O20" i="13"/>
  <c r="Q20" i="13"/>
  <c r="V20" i="13"/>
  <c r="G21" i="13"/>
  <c r="I21" i="13"/>
  <c r="K21" i="13"/>
  <c r="M21" i="13"/>
  <c r="O21" i="13"/>
  <c r="Q21" i="13"/>
  <c r="V21" i="13"/>
  <c r="G22" i="13"/>
  <c r="M22" i="13" s="1"/>
  <c r="I22" i="13"/>
  <c r="K22" i="13"/>
  <c r="O22" i="13"/>
  <c r="Q22" i="13"/>
  <c r="V22" i="13"/>
  <c r="G24" i="13"/>
  <c r="M24" i="13" s="1"/>
  <c r="I24" i="13"/>
  <c r="K24" i="13"/>
  <c r="O24" i="13"/>
  <c r="Q24" i="13"/>
  <c r="V24" i="13"/>
  <c r="G26" i="13"/>
  <c r="M26" i="13" s="1"/>
  <c r="I26" i="13"/>
  <c r="K26" i="13"/>
  <c r="O26" i="13"/>
  <c r="Q26" i="13"/>
  <c r="V26" i="13"/>
  <c r="G27" i="13"/>
  <c r="M27" i="13" s="1"/>
  <c r="I27" i="13"/>
  <c r="K27" i="13"/>
  <c r="O27" i="13"/>
  <c r="Q27" i="13"/>
  <c r="V27" i="13"/>
  <c r="G28" i="13"/>
  <c r="I28" i="13"/>
  <c r="K28" i="13"/>
  <c r="M28" i="13"/>
  <c r="O28" i="13"/>
  <c r="Q28" i="13"/>
  <c r="V28" i="13"/>
  <c r="I29" i="13"/>
  <c r="G30" i="13"/>
  <c r="I30" i="13"/>
  <c r="K30" i="13"/>
  <c r="K29" i="13" s="1"/>
  <c r="M30" i="13"/>
  <c r="O30" i="13"/>
  <c r="O29" i="13" s="1"/>
  <c r="Q30" i="13"/>
  <c r="Q29" i="13" s="1"/>
  <c r="V30" i="13"/>
  <c r="V29" i="13" s="1"/>
  <c r="G31" i="13"/>
  <c r="G29" i="13" s="1"/>
  <c r="I55" i="1" s="1"/>
  <c r="I31" i="13"/>
  <c r="K31" i="13"/>
  <c r="M31" i="13"/>
  <c r="O31" i="13"/>
  <c r="Q31" i="13"/>
  <c r="V31" i="13"/>
  <c r="G32" i="13"/>
  <c r="I32" i="13"/>
  <c r="K32" i="13"/>
  <c r="M32" i="13"/>
  <c r="O32" i="13"/>
  <c r="Q32" i="13"/>
  <c r="V32" i="13"/>
  <c r="G34" i="13"/>
  <c r="M34" i="13" s="1"/>
  <c r="I34" i="13"/>
  <c r="I33" i="13" s="1"/>
  <c r="K34" i="13"/>
  <c r="K33" i="13" s="1"/>
  <c r="O34" i="13"/>
  <c r="O33" i="13" s="1"/>
  <c r="Q34" i="13"/>
  <c r="Q33" i="13" s="1"/>
  <c r="V34" i="13"/>
  <c r="V33" i="13" s="1"/>
  <c r="G35" i="13"/>
  <c r="M35" i="13" s="1"/>
  <c r="I35" i="13"/>
  <c r="K35" i="13"/>
  <c r="O35" i="13"/>
  <c r="Q35" i="13"/>
  <c r="V35" i="13"/>
  <c r="G37" i="13"/>
  <c r="I37" i="13"/>
  <c r="I36" i="13" s="1"/>
  <c r="K37" i="13"/>
  <c r="K36" i="13" s="1"/>
  <c r="M37" i="13"/>
  <c r="O37" i="13"/>
  <c r="O36" i="13" s="1"/>
  <c r="Q37" i="13"/>
  <c r="Q36" i="13" s="1"/>
  <c r="V37" i="13"/>
  <c r="V36" i="13" s="1"/>
  <c r="G38" i="13"/>
  <c r="G36" i="13" s="1"/>
  <c r="I57" i="1" s="1"/>
  <c r="I38" i="13"/>
  <c r="K38" i="13"/>
  <c r="O38" i="13"/>
  <c r="Q38" i="13"/>
  <c r="V38" i="13"/>
  <c r="G39" i="13"/>
  <c r="M39" i="13" s="1"/>
  <c r="I39" i="13"/>
  <c r="K39" i="13"/>
  <c r="O39" i="13"/>
  <c r="Q39" i="13"/>
  <c r="V39" i="13"/>
  <c r="G40" i="13"/>
  <c r="M40" i="13" s="1"/>
  <c r="I40" i="13"/>
  <c r="K40" i="13"/>
  <c r="O40" i="13"/>
  <c r="Q40" i="13"/>
  <c r="V40" i="13"/>
  <c r="G42" i="13"/>
  <c r="G41" i="13" s="1"/>
  <c r="I58" i="1" s="1"/>
  <c r="I42" i="13"/>
  <c r="I41" i="13" s="1"/>
  <c r="K42" i="13"/>
  <c r="K41" i="13" s="1"/>
  <c r="O42" i="13"/>
  <c r="O41" i="13" s="1"/>
  <c r="Q42" i="13"/>
  <c r="Q41" i="13" s="1"/>
  <c r="V42" i="13"/>
  <c r="V41" i="13" s="1"/>
  <c r="G45" i="13"/>
  <c r="G44" i="13" s="1"/>
  <c r="I59" i="1" s="1"/>
  <c r="I45" i="13"/>
  <c r="I44" i="13" s="1"/>
  <c r="K45" i="13"/>
  <c r="K44" i="13" s="1"/>
  <c r="M45" i="13"/>
  <c r="O45" i="13"/>
  <c r="O44" i="13" s="1"/>
  <c r="Q45" i="13"/>
  <c r="Q44" i="13" s="1"/>
  <c r="V45" i="13"/>
  <c r="V44" i="13" s="1"/>
  <c r="G46" i="13"/>
  <c r="M46" i="13" s="1"/>
  <c r="I46" i="13"/>
  <c r="K46" i="13"/>
  <c r="O46" i="13"/>
  <c r="Q46" i="13"/>
  <c r="V46" i="13"/>
  <c r="G48" i="13"/>
  <c r="M48" i="13" s="1"/>
  <c r="I48" i="13"/>
  <c r="K48" i="13"/>
  <c r="O48" i="13"/>
  <c r="Q48" i="13"/>
  <c r="V48" i="13"/>
  <c r="G50" i="13"/>
  <c r="M50" i="13" s="1"/>
  <c r="I50" i="13"/>
  <c r="K50" i="13"/>
  <c r="O50" i="13"/>
  <c r="Q50" i="13"/>
  <c r="V50" i="13"/>
  <c r="V51" i="13"/>
  <c r="G52" i="13"/>
  <c r="G51" i="13" s="1"/>
  <c r="I61" i="1" s="1"/>
  <c r="I52" i="13"/>
  <c r="I51" i="13" s="1"/>
  <c r="K52" i="13"/>
  <c r="K51" i="13" s="1"/>
  <c r="O52" i="13"/>
  <c r="O51" i="13" s="1"/>
  <c r="Q52" i="13"/>
  <c r="Q51" i="13" s="1"/>
  <c r="V52" i="13"/>
  <c r="G54" i="13"/>
  <c r="I54" i="13"/>
  <c r="I53" i="13" s="1"/>
  <c r="K54" i="13"/>
  <c r="K53" i="13" s="1"/>
  <c r="O54" i="13"/>
  <c r="O53" i="13" s="1"/>
  <c r="Q54" i="13"/>
  <c r="Q53" i="13" s="1"/>
  <c r="V54" i="13"/>
  <c r="V53" i="13" s="1"/>
  <c r="G55" i="13"/>
  <c r="I55" i="13"/>
  <c r="K55" i="13"/>
  <c r="M55" i="13"/>
  <c r="O55" i="13"/>
  <c r="Q55" i="13"/>
  <c r="V55" i="13"/>
  <c r="G56" i="13"/>
  <c r="M56" i="13" s="1"/>
  <c r="I56" i="13"/>
  <c r="K56" i="13"/>
  <c r="O56" i="13"/>
  <c r="Q56" i="13"/>
  <c r="V56" i="13"/>
  <c r="G57" i="13"/>
  <c r="I57" i="13"/>
  <c r="K57" i="13"/>
  <c r="M57" i="13"/>
  <c r="O57" i="13"/>
  <c r="Q57" i="13"/>
  <c r="V57" i="13"/>
  <c r="Q58" i="13"/>
  <c r="V58" i="13"/>
  <c r="G59" i="13"/>
  <c r="I59" i="13"/>
  <c r="I58" i="13" s="1"/>
  <c r="K59" i="13"/>
  <c r="K58" i="13" s="1"/>
  <c r="O59" i="13"/>
  <c r="O58" i="13" s="1"/>
  <c r="Q59" i="13"/>
  <c r="V59" i="13"/>
  <c r="G60" i="13"/>
  <c r="M60" i="13" s="1"/>
  <c r="I60" i="13"/>
  <c r="K60" i="13"/>
  <c r="O60" i="13"/>
  <c r="Q60" i="13"/>
  <c r="V60" i="13"/>
  <c r="G61" i="13"/>
  <c r="M61" i="13" s="1"/>
  <c r="I61" i="13"/>
  <c r="K61" i="13"/>
  <c r="O61" i="13"/>
  <c r="Q61" i="13"/>
  <c r="V61" i="13"/>
  <c r="O62" i="13"/>
  <c r="Q62" i="13"/>
  <c r="V62" i="13"/>
  <c r="G63" i="13"/>
  <c r="M63" i="13" s="1"/>
  <c r="I63" i="13"/>
  <c r="K63" i="13"/>
  <c r="O63" i="13"/>
  <c r="Q63" i="13"/>
  <c r="V63" i="13"/>
  <c r="G64" i="13"/>
  <c r="M64" i="13" s="1"/>
  <c r="I64" i="13"/>
  <c r="K64" i="13"/>
  <c r="O64" i="13"/>
  <c r="Q64" i="13"/>
  <c r="V64" i="13"/>
  <c r="G65" i="13"/>
  <c r="M65" i="13" s="1"/>
  <c r="I65" i="13"/>
  <c r="K65" i="13"/>
  <c r="O65" i="13"/>
  <c r="Q65" i="13"/>
  <c r="V65" i="13"/>
  <c r="G66" i="13"/>
  <c r="M66" i="13" s="1"/>
  <c r="I66" i="13"/>
  <c r="I62" i="13" s="1"/>
  <c r="K66" i="13"/>
  <c r="K62" i="13" s="1"/>
  <c r="O66" i="13"/>
  <c r="Q66" i="13"/>
  <c r="V66" i="13"/>
  <c r="G68" i="13"/>
  <c r="I68" i="13"/>
  <c r="I67" i="13" s="1"/>
  <c r="K68" i="13"/>
  <c r="K67" i="13" s="1"/>
  <c r="M68" i="13"/>
  <c r="O68" i="13"/>
  <c r="O67" i="13" s="1"/>
  <c r="Q68" i="13"/>
  <c r="Q67" i="13" s="1"/>
  <c r="V68" i="13"/>
  <c r="V67" i="13" s="1"/>
  <c r="G69" i="13"/>
  <c r="M69" i="13" s="1"/>
  <c r="I69" i="13"/>
  <c r="K69" i="13"/>
  <c r="O69" i="13"/>
  <c r="Q69" i="13"/>
  <c r="V69" i="13"/>
  <c r="G71" i="13"/>
  <c r="G70" i="13" s="1"/>
  <c r="I72" i="1" s="1"/>
  <c r="I71" i="13"/>
  <c r="I70" i="13" s="1"/>
  <c r="K71" i="13"/>
  <c r="K70" i="13" s="1"/>
  <c r="O71" i="13"/>
  <c r="O70" i="13" s="1"/>
  <c r="Q71" i="13"/>
  <c r="Q70" i="13" s="1"/>
  <c r="V71" i="13"/>
  <c r="V70" i="13" s="1"/>
  <c r="G73" i="13"/>
  <c r="M73" i="13" s="1"/>
  <c r="I73" i="13"/>
  <c r="I72" i="13" s="1"/>
  <c r="K73" i="13"/>
  <c r="K72" i="13" s="1"/>
  <c r="O73" i="13"/>
  <c r="Q73" i="13"/>
  <c r="V73" i="13"/>
  <c r="G76" i="13"/>
  <c r="M76" i="13" s="1"/>
  <c r="I76" i="13"/>
  <c r="K76" i="13"/>
  <c r="O76" i="13"/>
  <c r="Q76" i="13"/>
  <c r="V76" i="13"/>
  <c r="G78" i="13"/>
  <c r="M78" i="13" s="1"/>
  <c r="I78" i="13"/>
  <c r="K78" i="13"/>
  <c r="O78" i="13"/>
  <c r="Q78" i="13"/>
  <c r="V78" i="13"/>
  <c r="G80" i="13"/>
  <c r="M80" i="13" s="1"/>
  <c r="I80" i="13"/>
  <c r="K80" i="13"/>
  <c r="O80" i="13"/>
  <c r="O72" i="13" s="1"/>
  <c r="Q80" i="13"/>
  <c r="Q72" i="13" s="1"/>
  <c r="V80" i="13"/>
  <c r="G82" i="13"/>
  <c r="M82" i="13" s="1"/>
  <c r="I82" i="13"/>
  <c r="K82" i="13"/>
  <c r="O82" i="13"/>
  <c r="Q82" i="13"/>
  <c r="V82" i="13"/>
  <c r="G84" i="13"/>
  <c r="M84" i="13" s="1"/>
  <c r="I84" i="13"/>
  <c r="K84" i="13"/>
  <c r="O84" i="13"/>
  <c r="Q84" i="13"/>
  <c r="V84" i="13"/>
  <c r="G86" i="13"/>
  <c r="M86" i="13" s="1"/>
  <c r="I86" i="13"/>
  <c r="K86" i="13"/>
  <c r="O86" i="13"/>
  <c r="Q86" i="13"/>
  <c r="V86" i="13"/>
  <c r="V72" i="13" s="1"/>
  <c r="G88" i="13"/>
  <c r="M88" i="13" s="1"/>
  <c r="I88" i="13"/>
  <c r="K88" i="13"/>
  <c r="O88" i="13"/>
  <c r="Q88" i="13"/>
  <c r="V88" i="13"/>
  <c r="G91" i="13"/>
  <c r="I91" i="13"/>
  <c r="I90" i="13" s="1"/>
  <c r="K91" i="13"/>
  <c r="K90" i="13" s="1"/>
  <c r="O91" i="13"/>
  <c r="O90" i="13" s="1"/>
  <c r="Q91" i="13"/>
  <c r="Q90" i="13" s="1"/>
  <c r="V91" i="13"/>
  <c r="V90" i="13" s="1"/>
  <c r="G93" i="13"/>
  <c r="M93" i="13" s="1"/>
  <c r="I93" i="13"/>
  <c r="K93" i="13"/>
  <c r="O93" i="13"/>
  <c r="Q93" i="13"/>
  <c r="V93" i="13"/>
  <c r="G95" i="13"/>
  <c r="M95" i="13" s="1"/>
  <c r="I95" i="13"/>
  <c r="K95" i="13"/>
  <c r="O95" i="13"/>
  <c r="Q95" i="13"/>
  <c r="V95" i="13"/>
  <c r="AE98" i="13"/>
  <c r="F42" i="1" s="1"/>
  <c r="BA77" i="12"/>
  <c r="BA75" i="12"/>
  <c r="BA73" i="12"/>
  <c r="BA71" i="12"/>
  <c r="BA69" i="12"/>
  <c r="BA55" i="12"/>
  <c r="BA51" i="12"/>
  <c r="G9" i="12"/>
  <c r="I9" i="12"/>
  <c r="I8" i="12" s="1"/>
  <c r="K9" i="12"/>
  <c r="K8" i="12" s="1"/>
  <c r="O9" i="12"/>
  <c r="O8" i="12" s="1"/>
  <c r="Q9" i="12"/>
  <c r="Q8" i="12" s="1"/>
  <c r="V9" i="12"/>
  <c r="V8" i="12" s="1"/>
  <c r="I10" i="12"/>
  <c r="K10" i="12"/>
  <c r="G11" i="12"/>
  <c r="M11" i="12" s="1"/>
  <c r="I11" i="12"/>
  <c r="K11" i="12"/>
  <c r="O11" i="12"/>
  <c r="O10" i="12" s="1"/>
  <c r="Q11" i="12"/>
  <c r="Q10" i="12" s="1"/>
  <c r="V11" i="12"/>
  <c r="V10" i="12" s="1"/>
  <c r="G12" i="12"/>
  <c r="M12" i="12" s="1"/>
  <c r="I12" i="12"/>
  <c r="K12" i="12"/>
  <c r="O12" i="12"/>
  <c r="Q12" i="12"/>
  <c r="V12" i="12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K17" i="12"/>
  <c r="O17" i="12"/>
  <c r="Q17" i="12"/>
  <c r="V17" i="12"/>
  <c r="G18" i="12"/>
  <c r="M18" i="12" s="1"/>
  <c r="M17" i="12" s="1"/>
  <c r="I18" i="12"/>
  <c r="I17" i="12" s="1"/>
  <c r="K18" i="12"/>
  <c r="O18" i="12"/>
  <c r="Q18" i="12"/>
  <c r="V18" i="12"/>
  <c r="G20" i="12"/>
  <c r="I20" i="12"/>
  <c r="I19" i="12" s="1"/>
  <c r="K20" i="12"/>
  <c r="K19" i="12" s="1"/>
  <c r="M20" i="12"/>
  <c r="O20" i="12"/>
  <c r="O19" i="12" s="1"/>
  <c r="Q20" i="12"/>
  <c r="Q19" i="12" s="1"/>
  <c r="V20" i="12"/>
  <c r="V19" i="12" s="1"/>
  <c r="G21" i="12"/>
  <c r="I21" i="12"/>
  <c r="K21" i="12"/>
  <c r="M21" i="12"/>
  <c r="O21" i="12"/>
  <c r="Q21" i="12"/>
  <c r="V21" i="12"/>
  <c r="G22" i="12"/>
  <c r="I22" i="12"/>
  <c r="K22" i="12"/>
  <c r="M22" i="12"/>
  <c r="O22" i="12"/>
  <c r="Q22" i="12"/>
  <c r="V22" i="12"/>
  <c r="G24" i="12"/>
  <c r="I24" i="12"/>
  <c r="K24" i="12"/>
  <c r="M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1" i="12"/>
  <c r="I31" i="12"/>
  <c r="K31" i="12"/>
  <c r="M31" i="12"/>
  <c r="O31" i="12"/>
  <c r="O30" i="12" s="1"/>
  <c r="Q31" i="12"/>
  <c r="Q30" i="12" s="1"/>
  <c r="V31" i="12"/>
  <c r="V30" i="12" s="1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I30" i="12" s="1"/>
  <c r="K37" i="12"/>
  <c r="K30" i="12" s="1"/>
  <c r="O37" i="12"/>
  <c r="Q37" i="12"/>
  <c r="V37" i="12"/>
  <c r="G38" i="12"/>
  <c r="M38" i="12" s="1"/>
  <c r="I38" i="12"/>
  <c r="K38" i="12"/>
  <c r="O38" i="12"/>
  <c r="Q38" i="12"/>
  <c r="V38" i="12"/>
  <c r="V39" i="12"/>
  <c r="G40" i="12"/>
  <c r="G39" i="12" s="1"/>
  <c r="I40" i="12"/>
  <c r="I39" i="12" s="1"/>
  <c r="K40" i="12"/>
  <c r="K39" i="12" s="1"/>
  <c r="M40" i="12"/>
  <c r="M39" i="12" s="1"/>
  <c r="O40" i="12"/>
  <c r="O39" i="12" s="1"/>
  <c r="Q40" i="12"/>
  <c r="Q39" i="12" s="1"/>
  <c r="V40" i="12"/>
  <c r="G42" i="12"/>
  <c r="I42" i="12"/>
  <c r="I41" i="12" s="1"/>
  <c r="K42" i="12"/>
  <c r="K41" i="12" s="1"/>
  <c r="O42" i="12"/>
  <c r="O41" i="12" s="1"/>
  <c r="Q42" i="12"/>
  <c r="Q41" i="12" s="1"/>
  <c r="V42" i="12"/>
  <c r="V41" i="12" s="1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50" i="12"/>
  <c r="I50" i="12"/>
  <c r="I49" i="12" s="1"/>
  <c r="K50" i="12"/>
  <c r="K49" i="12" s="1"/>
  <c r="O50" i="12"/>
  <c r="O49" i="12" s="1"/>
  <c r="Q50" i="12"/>
  <c r="Q49" i="12" s="1"/>
  <c r="V50" i="12"/>
  <c r="V49" i="12" s="1"/>
  <c r="G52" i="12"/>
  <c r="M52" i="12" s="1"/>
  <c r="I52" i="12"/>
  <c r="K52" i="12"/>
  <c r="O52" i="12"/>
  <c r="Q52" i="12"/>
  <c r="V52" i="12"/>
  <c r="G57" i="12"/>
  <c r="I57" i="12"/>
  <c r="K57" i="12"/>
  <c r="M57" i="12"/>
  <c r="O57" i="12"/>
  <c r="Q57" i="12"/>
  <c r="V57" i="12"/>
  <c r="G58" i="12"/>
  <c r="M58" i="12" s="1"/>
  <c r="I58" i="12"/>
  <c r="K58" i="12"/>
  <c r="O58" i="12"/>
  <c r="Q58" i="12"/>
  <c r="V58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3" i="12"/>
  <c r="M63" i="12" s="1"/>
  <c r="I63" i="12"/>
  <c r="K63" i="12"/>
  <c r="O63" i="12"/>
  <c r="Q63" i="12"/>
  <c r="V63" i="12"/>
  <c r="G64" i="12"/>
  <c r="I64" i="12"/>
  <c r="K64" i="12"/>
  <c r="O64" i="12"/>
  <c r="Q64" i="12"/>
  <c r="V64" i="12"/>
  <c r="G65" i="12"/>
  <c r="I65" i="12"/>
  <c r="K65" i="12"/>
  <c r="M65" i="12"/>
  <c r="M64" i="12" s="1"/>
  <c r="O65" i="12"/>
  <c r="Q65" i="12"/>
  <c r="V65" i="12"/>
  <c r="G68" i="12"/>
  <c r="I68" i="12"/>
  <c r="I67" i="12" s="1"/>
  <c r="K68" i="12"/>
  <c r="K67" i="12" s="1"/>
  <c r="O68" i="12"/>
  <c r="O67" i="12" s="1"/>
  <c r="Q68" i="12"/>
  <c r="Q67" i="12" s="1"/>
  <c r="V68" i="12"/>
  <c r="V67" i="12" s="1"/>
  <c r="G70" i="12"/>
  <c r="M70" i="12" s="1"/>
  <c r="I70" i="12"/>
  <c r="K70" i="12"/>
  <c r="O70" i="12"/>
  <c r="Q70" i="12"/>
  <c r="V70" i="12"/>
  <c r="G72" i="12"/>
  <c r="M72" i="12" s="1"/>
  <c r="I72" i="12"/>
  <c r="K72" i="12"/>
  <c r="O72" i="12"/>
  <c r="Q72" i="12"/>
  <c r="V72" i="12"/>
  <c r="G74" i="12"/>
  <c r="I74" i="12"/>
  <c r="K74" i="12"/>
  <c r="M74" i="12"/>
  <c r="O74" i="12"/>
  <c r="Q74" i="12"/>
  <c r="V74" i="12"/>
  <c r="G76" i="12"/>
  <c r="M76" i="12" s="1"/>
  <c r="I76" i="12"/>
  <c r="K76" i="12"/>
  <c r="O76" i="12"/>
  <c r="Q76" i="12"/>
  <c r="V76" i="12"/>
  <c r="AE79" i="12"/>
  <c r="F41" i="1" s="1"/>
  <c r="H43" i="1"/>
  <c r="J28" i="1"/>
  <c r="J26" i="1"/>
  <c r="G38" i="1"/>
  <c r="F38" i="1"/>
  <c r="J23" i="1"/>
  <c r="J24" i="1"/>
  <c r="J25" i="1"/>
  <c r="J27" i="1"/>
  <c r="E24" i="1"/>
  <c r="E26" i="1"/>
  <c r="G58" i="13" l="1"/>
  <c r="I63" i="1" s="1"/>
  <c r="M59" i="13"/>
  <c r="M58" i="13" s="1"/>
  <c r="G90" i="13"/>
  <c r="M91" i="13"/>
  <c r="M90" i="13" s="1"/>
  <c r="M71" i="13"/>
  <c r="M70" i="13" s="1"/>
  <c r="M67" i="13"/>
  <c r="G67" i="13"/>
  <c r="I70" i="1" s="1"/>
  <c r="M62" i="13"/>
  <c r="G53" i="13"/>
  <c r="I62" i="1" s="1"/>
  <c r="M54" i="13"/>
  <c r="M52" i="13"/>
  <c r="M51" i="13" s="1"/>
  <c r="M44" i="13"/>
  <c r="M42" i="13"/>
  <c r="M41" i="13" s="1"/>
  <c r="M38" i="13"/>
  <c r="M36" i="13" s="1"/>
  <c r="M33" i="13"/>
  <c r="G33" i="13"/>
  <c r="I56" i="1" s="1"/>
  <c r="M29" i="13"/>
  <c r="G8" i="13"/>
  <c r="I54" i="1" s="1"/>
  <c r="M9" i="13"/>
  <c r="G67" i="12"/>
  <c r="M68" i="12"/>
  <c r="G49" i="12"/>
  <c r="I73" i="1" s="1"/>
  <c r="M50" i="12"/>
  <c r="G41" i="12"/>
  <c r="I71" i="1" s="1"/>
  <c r="I18" i="1" s="1"/>
  <c r="M42" i="12"/>
  <c r="M41" i="12" s="1"/>
  <c r="G30" i="12"/>
  <c r="I67" i="1" s="1"/>
  <c r="M30" i="12"/>
  <c r="G19" i="12"/>
  <c r="I66" i="1" s="1"/>
  <c r="M19" i="12"/>
  <c r="G10" i="12"/>
  <c r="I64" i="1" s="1"/>
  <c r="M10" i="12"/>
  <c r="AF79" i="12"/>
  <c r="G41" i="1" s="1"/>
  <c r="I41" i="1" s="1"/>
  <c r="F40" i="1"/>
  <c r="F39" i="1"/>
  <c r="F43" i="1" s="1"/>
  <c r="G23" i="1" s="1"/>
  <c r="M9" i="12"/>
  <c r="M8" i="12" s="1"/>
  <c r="M53" i="13"/>
  <c r="M72" i="13"/>
  <c r="M8" i="13"/>
  <c r="G72" i="13"/>
  <c r="I74" i="1" s="1"/>
  <c r="I19" i="1" s="1"/>
  <c r="G62" i="13"/>
  <c r="I68" i="1" s="1"/>
  <c r="AF98" i="13"/>
  <c r="G42" i="1" s="1"/>
  <c r="I42" i="1" s="1"/>
  <c r="M67" i="12"/>
  <c r="M49" i="12"/>
  <c r="G17" i="12"/>
  <c r="I65" i="1" s="1"/>
  <c r="G8" i="12"/>
  <c r="I75" i="1" l="1"/>
  <c r="I20" i="1" s="1"/>
  <c r="G98" i="13"/>
  <c r="I17" i="1"/>
  <c r="G40" i="1"/>
  <c r="I40" i="1" s="1"/>
  <c r="G39" i="1"/>
  <c r="G43" i="1" s="1"/>
  <c r="G25" i="1" s="1"/>
  <c r="A27" i="1" s="1"/>
  <c r="G79" i="12"/>
  <c r="I60" i="1"/>
  <c r="I39" i="1" l="1"/>
  <c r="I43" i="1" s="1"/>
  <c r="J42" i="1" s="1"/>
  <c r="I76" i="1"/>
  <c r="I16" i="1"/>
  <c r="I21" i="1" s="1"/>
  <c r="G28" i="1"/>
  <c r="G27" i="1" s="1"/>
  <c r="G29" i="1" s="1"/>
  <c r="A28" i="1"/>
  <c r="J41" i="1" l="1"/>
  <c r="J39" i="1"/>
  <c r="J43" i="1" s="1"/>
  <c r="J40" i="1"/>
  <c r="J68" i="1"/>
  <c r="J75" i="1"/>
  <c r="J69" i="1"/>
  <c r="J59" i="1"/>
  <c r="J61" i="1"/>
  <c r="J65" i="1"/>
  <c r="J72" i="1"/>
  <c r="J57" i="1"/>
  <c r="J55" i="1"/>
  <c r="J62" i="1"/>
  <c r="J66" i="1"/>
  <c r="J73" i="1"/>
  <c r="J70" i="1"/>
  <c r="J54" i="1"/>
  <c r="J60" i="1"/>
  <c r="J64" i="1"/>
  <c r="J74" i="1"/>
  <c r="J71" i="1"/>
  <c r="J56" i="1"/>
  <c r="J58" i="1"/>
  <c r="J63" i="1"/>
  <c r="J67" i="1"/>
  <c r="J7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Hamerník Jiří, Ing.</author>
  </authors>
  <commentList>
    <comment ref="S6" authorId="0" shapeId="0" xr:uid="{9E8B0701-ACA6-40BC-B0FC-AE3DAEB973E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88CE4C-FF8F-4776-BE9B-214D346B431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Hamerník Jiří, Ing.</author>
  </authors>
  <commentList>
    <comment ref="S6" authorId="0" shapeId="0" xr:uid="{65B72AAF-50A7-42DC-9BB6-4E6B201CE46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54C9717-6918-4B02-BECB-C12E03B2CA0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<sst xmlns="http://schemas.openxmlformats.org/spreadsheetml/2006/main" count="1232" uniqueCount="403">
  <si>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</si>
  <si>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</si>
  <si>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</si>
  <si>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</si>
  <si>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</si>
  <si>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</si>
  <si>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</si>
  <si>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</si>
  <si>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</si>
  <si>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</si>
  <si>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</si>
  <si>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</si>
  <si>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</si>
  <si>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</si>
  <si>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</si>
  <si>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</si>
  <si>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</si>
  <si>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</si>
  <si>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</si>
  <si>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</si>
  <si>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</si>
  <si>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</si>
  <si>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</si>
  <si>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</si>
  <si>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</si>
  <si>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</si>
  <si>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</si>
  <si>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</si>
  <si>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</si>
  <si>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</si>
  <si>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</si>
  <si>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</si>
  <si>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</si>
  <si>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</si>
  <si>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</si>
  <si>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</si>
  <si>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</si>
  <si>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</si>
  <si>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</si>
  <si>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</si>
  <si>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</si>
  <si>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Ing. Jiří Hamerník</t>
  </si>
  <si>
    <t>Teplárny Brno, a.s.</t>
  </si>
  <si>
    <t>25-003</t>
  </si>
  <si>
    <t>Rekonstrukce teplovodu MMB Dominikánské nám. 1</t>
  </si>
  <si>
    <t>Okružní 828/25</t>
  </si>
  <si>
    <t>Brno</t>
  </si>
  <si>
    <t>63800</t>
  </si>
  <si>
    <t>46347534</t>
  </si>
  <si>
    <t>CZ46347534</t>
  </si>
  <si>
    <t>2.4.2025</t>
  </si>
  <si>
    <t>Stavba</t>
  </si>
  <si>
    <t>01</t>
  </si>
  <si>
    <t>Teplovodní přípojka</t>
  </si>
  <si>
    <t>Trubní část</t>
  </si>
  <si>
    <t>02</t>
  </si>
  <si>
    <t>Stavební část</t>
  </si>
  <si>
    <t>Celkem za stavbu</t>
  </si>
  <si>
    <t>CZK</t>
  </si>
  <si>
    <t>#POPS</t>
  </si>
  <si>
    <t>Popis stavby: 25-003 - Rekonstrukce teplovodu MMB Dominikánské nám. 1</t>
  </si>
  <si>
    <t>#POPO</t>
  </si>
  <si>
    <t>Popis objektu: 01 - Teplovodní přípojka</t>
  </si>
  <si>
    <t>#POPR</t>
  </si>
  <si>
    <t>Popis rozpočtu: 01 - Trubní část</t>
  </si>
  <si>
    <t>Popis rozpočtu: 02 - Stavební část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</si>
  <si>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</si>
  <si>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</si>
  <si>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</si>
  <si>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</si>
  <si>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</si>
  <si>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</si>
  <si>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</si>
  <si>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</si>
  <si>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</si>
  <si>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</si>
  <si>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</si>
  <si>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Úpravy povrchů vnitřní</t>
  </si>
  <si>
    <t>63</t>
  </si>
  <si>
    <t>Podlahy a podlahové konstrukce</t>
  </si>
  <si>
    <t>90</t>
  </si>
  <si>
    <t>Systémové skladby</t>
  </si>
  <si>
    <t>95</t>
  </si>
  <si>
    <t>Dokončovací konstrukce na pozemních stavbách</t>
  </si>
  <si>
    <t>96</t>
  </si>
  <si>
    <t>Bourání konstrukcí</t>
  </si>
  <si>
    <t>711</t>
  </si>
  <si>
    <t>Izolace proti vodě</t>
  </si>
  <si>
    <t>713</t>
  </si>
  <si>
    <t>Izolace tepelné</t>
  </si>
  <si>
    <t>732</t>
  </si>
  <si>
    <t>Strojovny</t>
  </si>
  <si>
    <t>733</t>
  </si>
  <si>
    <t>Rozvod potrubí</t>
  </si>
  <si>
    <t>734</t>
  </si>
  <si>
    <t>Armatury</t>
  </si>
  <si>
    <t>771</t>
  </si>
  <si>
    <t>Podlahy z dlaždic a obklady</t>
  </si>
  <si>
    <t>783</t>
  </si>
  <si>
    <t>Nátěry</t>
  </si>
  <si>
    <t>784</t>
  </si>
  <si>
    <t>Malby</t>
  </si>
  <si>
    <t>M23</t>
  </si>
  <si>
    <t>Montáže potrubí</t>
  </si>
  <si>
    <t>M46</t>
  </si>
  <si>
    <t>Zemní práce při montážích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</si>
  <si>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</si>
  <si>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</si>
  <si>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</si>
  <si>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</si>
  <si>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</si>
  <si>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</si>
  <si>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</si>
  <si>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</si>
  <si>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</si>
  <si>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</si>
  <si>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</si>
  <si>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</si>
  <si>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</si>
  <si>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</si>
  <si>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</si>
  <si>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</si>
  <si>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</si>
  <si>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</si>
  <si>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</si>
  <si>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</si>
  <si>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</si>
  <si>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</si>
  <si>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</si>
  <si>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</si>
  <si>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</si>
  <si>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</si>
  <si>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</si>
  <si>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</si>
  <si>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</si>
  <si>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</si>
  <si>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</si>
  <si>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</si>
  <si>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</si>
  <si>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904      R02</t>
  </si>
  <si>
    <t>Hzs-zkousky v ramci montaz.praci Topná zkouška</t>
  </si>
  <si>
    <t>h</t>
  </si>
  <si>
    <t>RTS 25/ I</t>
  </si>
  <si>
    <t>Práce</t>
  </si>
  <si>
    <t>Běžná</t>
  </si>
  <si>
    <t>POL1_</t>
  </si>
  <si>
    <t>713300822R00</t>
  </si>
  <si>
    <t>Odstranění tepelné izolace z pásů ploch tvarových</t>
  </si>
  <si>
    <t>m2</t>
  </si>
  <si>
    <t>713461121R00</t>
  </si>
  <si>
    <t>Montáž tepelné izolace potrubí, skružemi na tmel za studena, 1 vrstvá</t>
  </si>
  <si>
    <t>Včetně pomocného lešení o výšce podlahy do 1900 mm a pro zatížení do 1,5 kPa.</t>
  </si>
  <si>
    <t>POP</t>
  </si>
  <si>
    <t>631547319R</t>
  </si>
  <si>
    <t>Pouzdro potrubní izolační HEATROCK PS - 60/50 mm</t>
  </si>
  <si>
    <t>m</t>
  </si>
  <si>
    <t>SPCM</t>
  </si>
  <si>
    <t>Specifikace</t>
  </si>
  <si>
    <t>POL3_</t>
  </si>
  <si>
    <t>998713201R00</t>
  </si>
  <si>
    <t>Přesun hmot pro izolace tepelné, výšky do 6 m</t>
  </si>
  <si>
    <t>Přesun hmot</t>
  </si>
  <si>
    <t>POL7_</t>
  </si>
  <si>
    <t>998713293R00</t>
  </si>
  <si>
    <t>Příplatek zvětšený přesun, izolace tepelné do 500 m</t>
  </si>
  <si>
    <t>732199100RM1</t>
  </si>
  <si>
    <t>Montáž orientačního štítku včetně dodávky štítku</t>
  </si>
  <si>
    <t>soubor</t>
  </si>
  <si>
    <t>733110806R00</t>
  </si>
  <si>
    <t>Demontáž potrubí ocelového závitového do DN 15-32 kondenzát</t>
  </si>
  <si>
    <t>733110810R00</t>
  </si>
  <si>
    <t>Demontáž potrubí ocelového závitového do DN 50-80 staré potrubí ÚT</t>
  </si>
  <si>
    <t>733121219R00</t>
  </si>
  <si>
    <t>Potrubí hladké bezešvé v kotelnách D 60,3 x 2,9 mm</t>
  </si>
  <si>
    <t>Potrubí včetně tvarovek a zednických výpomocí.</t>
  </si>
  <si>
    <t>733120826R00</t>
  </si>
  <si>
    <t>Demontáž potrubí z hladkých trubek D 89 PI potrubí</t>
  </si>
  <si>
    <t>733191823R00</t>
  </si>
  <si>
    <t>Odřezání třmenových držáků potrubí do D 76</t>
  </si>
  <si>
    <t>kus</t>
  </si>
  <si>
    <t>733190219R00</t>
  </si>
  <si>
    <t>Tlaková zkouška ocelového hladkého potrubí D 60,3</t>
  </si>
  <si>
    <t>Včetně dodávky vody, uzavření a zabezpečení konců potrubí.</t>
  </si>
  <si>
    <t>998733201R00</t>
  </si>
  <si>
    <t>Přesun hmot pro rozvody potrubí, výšky do 6 m</t>
  </si>
  <si>
    <t>998733293R00</t>
  </si>
  <si>
    <t>Příplatek zvětš. přesun, rozvody potrubí do 500 m</t>
  </si>
  <si>
    <t>734109314R00</t>
  </si>
  <si>
    <t>Montáž přírub.armatur se 2 přírub. PN 25, PN 40, DN 50</t>
  </si>
  <si>
    <t>734100812R00</t>
  </si>
  <si>
    <t>Demontáž armatur se dvěma přírubami do DN 100</t>
  </si>
  <si>
    <t>734213112R00</t>
  </si>
  <si>
    <t>Ventil automatický odvzdušňovací, IVAR VARIA DN 15</t>
  </si>
  <si>
    <t>230021045R00</t>
  </si>
  <si>
    <t>Montáž trubních dílů přivařovacích třídy 11-13, do 1 kg, 60,3 x 2,9 MTZ přírub DN 50</t>
  </si>
  <si>
    <t>31946407R</t>
  </si>
  <si>
    <t>Příruba přivařovací s krkem PN 16 DN 50</t>
  </si>
  <si>
    <t>42283635101R</t>
  </si>
  <si>
    <t>Klapka uzavírací bezpřírubová CEREX300-W, s ocelovou pákou, disk litina, DN 50</t>
  </si>
  <si>
    <t>998734201R00</t>
  </si>
  <si>
    <t>Přesun hmot pro armatury, výšky do 6 m</t>
  </si>
  <si>
    <t>998734293R00</t>
  </si>
  <si>
    <t>Příplatek zvětšený přesun, armatury do 500 m</t>
  </si>
  <si>
    <t>783424740R00</t>
  </si>
  <si>
    <t>Nátěr syntetický potrubí do DN 50 mm základní</t>
  </si>
  <si>
    <t>230013351R00</t>
  </si>
  <si>
    <t>Mont.předizol. potr.DN 50 mm,D 125 mm,spoj po 12 m</t>
  </si>
  <si>
    <t>230014051R00</t>
  </si>
  <si>
    <t>Spojka předizolovaného potrubí DN 50/D125 mm</t>
  </si>
  <si>
    <t>230020627R00</t>
  </si>
  <si>
    <t>Zhotovení odbočky třída 11-13, 22 x 2,6 odvzdušnění</t>
  </si>
  <si>
    <t>230020662R00</t>
  </si>
  <si>
    <t>Zhotovení odbočky třída 11-13, 60,3 x 2,9 napojování</t>
  </si>
  <si>
    <t>230120043R00</t>
  </si>
  <si>
    <t>Čištění potrubí profukováním nebo proplach. DN 50</t>
  </si>
  <si>
    <t>230161007R00</t>
  </si>
  <si>
    <t>Prozáření svarů Iridiem 192,2 st.D48-63,5,t 1- 6,5</t>
  </si>
  <si>
    <t>230V01</t>
  </si>
  <si>
    <t>Dodávka materiálu PI potrubí PE-Xa De 63/126 dle specifikace, vč. dopravy</t>
  </si>
  <si>
    <t>Vlastní</t>
  </si>
  <si>
    <t>Indiv</t>
  </si>
  <si>
    <t>979951111R00</t>
  </si>
  <si>
    <t>Výkup kovů - železný šrot tl. do 4 mm</t>
  </si>
  <si>
    <t>t</t>
  </si>
  <si>
    <t>Pro vyjádření výnosu ve prospěch zhotovitele je nutné jednotkovou cenu uvést se záporným znaménkem. (Získaná částka ponižuje náklad stavby.)</t>
  </si>
  <si>
    <t>979086112R00</t>
  </si>
  <si>
    <t>Nakládání nebo překládání suti a vybouraných hmot</t>
  </si>
  <si>
    <t>Přesun suti</t>
  </si>
  <si>
    <t>POL8_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</si>
  <si>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</si>
  <si>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</si>
  <si>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</si>
  <si>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</si>
  <si>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>979082219R00</t>
  </si>
  <si>
    <t>Příplatek za dopravu suti po suchu za další 1 km</t>
  </si>
  <si>
    <t>979081111R00</t>
  </si>
  <si>
    <t>Odvoz suti a vybour. hmot na skládku do 1 km</t>
  </si>
  <si>
    <t>Včetně naložení na dopravní prostředek a složení na skládku, bez poplatku za skládku.</t>
  </si>
  <si>
    <t>979082111R00</t>
  </si>
  <si>
    <t>Vnitrostaveništní doprava suti do 10 m</t>
  </si>
  <si>
    <t>979990144R00</t>
  </si>
  <si>
    <t>Poplatek za uložení suti - minerální vata, skupina odpadu 170604</t>
  </si>
  <si>
    <t>kategorie 17 06 03 izolační materiály, které jsou, nebo obsahují nebezpečné látky</t>
  </si>
  <si>
    <t>979093111R00</t>
  </si>
  <si>
    <t>Uložení suti na skládku bez zhutnění</t>
  </si>
  <si>
    <t>005124010R</t>
  </si>
  <si>
    <t>Koordinační činnost</t>
  </si>
  <si>
    <t>Soubor</t>
  </si>
  <si>
    <t>VRN</t>
  </si>
  <si>
    <t>POL99_2</t>
  </si>
  <si>
    <t>Koordinace stavebních a technologických dodávek stavby.</t>
  </si>
  <si>
    <t>005122 R</t>
  </si>
  <si>
    <t>Provozní vlivy</t>
  </si>
  <si>
    <t>POL99_0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</si>
  <si>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</si>
  <si>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005231020R</t>
  </si>
  <si>
    <t>Individuální a komplexní vyzkoušení</t>
  </si>
  <si>
    <t>Náklady na individuální zkoušky dodaných a smontovaných technologických zařízení včetně komplexního vyzkoušení.</t>
  </si>
  <si>
    <t>005231040R</t>
  </si>
  <si>
    <t>Provozní řády</t>
  </si>
  <si>
    <t>POL99_8</t>
  </si>
  <si>
    <t>Náklady zhotovitele na vypracování provozních řádů pro zkušební či trvalý provoz včetně nákladů na předání všech návodů k obsluze a údržbě pro technologická zařízení a včetně zaškolení obsluhy objednatele.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</si>
  <si>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</si>
  <si>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</si>
  <si>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</si>
  <si>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005281010R</t>
  </si>
  <si>
    <t>Propagace</t>
  </si>
  <si>
    <t>Náklady spojené s povinnou publicitou, pokud ji objednatel požaduje. Zahrnuje zejména náklady na propagační a informační billboardy, tabule, internetovou propagaci, tiskoviny apod.</t>
  </si>
  <si>
    <t>SUM</t>
  </si>
  <si>
    <t>Poznámky uchazeče k zadání</t>
  </si>
  <si>
    <t>POPUZIV</t>
  </si>
  <si>
    <t>END</t>
  </si>
  <si>
    <t>113106211R00</t>
  </si>
  <si>
    <t>Rozebrání dlažeb z velkých kostek v kam. těženém doplnění rozebírání, pás 0,3 m na každou stranu</t>
  </si>
  <si>
    <t>113153111R00</t>
  </si>
  <si>
    <t>Odstranění podkladu ze štěrkopísku stabil.cementem doplnění, pás 0,3 m na každou stranu; tl 10 cm</t>
  </si>
  <si>
    <t>m3</t>
  </si>
  <si>
    <t>119001421R00</t>
  </si>
  <si>
    <t>Dočasné zajištění kabelů - do počtu 3 kabelů</t>
  </si>
  <si>
    <t>120901121RT1</t>
  </si>
  <si>
    <t>Bourání konstrukcí z prostého betonu v odkopávkách pneumatickým kladivem</t>
  </si>
  <si>
    <t>130001101R00</t>
  </si>
  <si>
    <t>Příplatek za ztížené hloubení v blízkosti vedení</t>
  </si>
  <si>
    <t>130901123RT1</t>
  </si>
  <si>
    <t>Bourání konstrukcí ze železobetonu ve vykopávkách pneumatickým kladivem</t>
  </si>
  <si>
    <t>132201210R00</t>
  </si>
  <si>
    <t>Hloubení rýh š.do 200 cm hor.3 do 50 m3,STROJNĚ</t>
  </si>
  <si>
    <t>132301210R00</t>
  </si>
  <si>
    <t>Hloubení rýh š.do 200 cm hor.4 do 50 m3, STROJNĚ</t>
  </si>
  <si>
    <t>139601102R00</t>
  </si>
  <si>
    <t>Ruční výkop jam, rýh a šachet v hornině tř. 3</t>
  </si>
  <si>
    <t>139601103R00</t>
  </si>
  <si>
    <t>Ruční výkop jam, rýh a šachet v hornině tř. 4</t>
  </si>
  <si>
    <t>161101101R00</t>
  </si>
  <si>
    <t>Svislé přemístění výkopku z hor.1-4 do 2,5 m</t>
  </si>
  <si>
    <t>162701105R00</t>
  </si>
  <si>
    <t>Vodorovné přemístění výkopku z hor.1-4 do 10000 m</t>
  </si>
  <si>
    <t>167101101R00</t>
  </si>
  <si>
    <t>Nakládání výkopku z hor. 1 ÷ 4 v množství do 100 m3</t>
  </si>
  <si>
    <t>171201101R00</t>
  </si>
  <si>
    <t>Uložení sypaniny do násypů nezhutněných mezideponie zhotovitele</t>
  </si>
  <si>
    <t>Uložení sypaniny do násypů nebo na skládku s rozprostřením sypaniny ve vrstvách a s hrubým urovnáním.</t>
  </si>
  <si>
    <t>174101101R00</t>
  </si>
  <si>
    <t>Zásyp jam, rýh, šachet se zhutněním</t>
  </si>
  <si>
    <t>včetně strojního přemístění materiálu pro zásyp ze vzdálenosti do 10 m od okraje zásypu</t>
  </si>
  <si>
    <t>175101101R00</t>
  </si>
  <si>
    <t>Obsyp potrubí bez prohození sypaniny</t>
  </si>
  <si>
    <t>175101109R00</t>
  </si>
  <si>
    <t>Příplatek za prohození sypaniny pro obsyp potrubí</t>
  </si>
  <si>
    <t>199000005R00</t>
  </si>
  <si>
    <t>Poplatek za skládku zeminy 1- 4, č. dle katal. odpadů 17 05 04</t>
  </si>
  <si>
    <t>310238211RT1</t>
  </si>
  <si>
    <t>Zazdívka otvorů plochy do 1 m2 cihlami na MVC s použitím suché maltové směsi - přezdívka čela kanálu + objekt</t>
  </si>
  <si>
    <t>388129720R00</t>
  </si>
  <si>
    <t>Montáž prefa.kanálů ze ŽB, krycích desek do 1 t</t>
  </si>
  <si>
    <t>59385408R</t>
  </si>
  <si>
    <t>Deska zákrytová energokanálu ENK ZD, rozměr 580 x 390 x 50 mm doplnit desky dle skutečnosti</t>
  </si>
  <si>
    <t>451572111R00</t>
  </si>
  <si>
    <t>Lože pod potrubí z kameniva těženého 0 - 4 mm</t>
  </si>
  <si>
    <t>5832111R</t>
  </si>
  <si>
    <t>Zemina recyklovaná Stavozem 0/32, hutnitelná do zásypů</t>
  </si>
  <si>
    <t>564861111R00</t>
  </si>
  <si>
    <t>Podklad ze štěrkodrti po zhutnění tloušťky 20 cm</t>
  </si>
  <si>
    <t>567132111R00</t>
  </si>
  <si>
    <t>Podklad z kameniva zpev.cementem SC C8/10 tl.16 cm</t>
  </si>
  <si>
    <t>596245041R00</t>
  </si>
  <si>
    <t>Kladení zámkové dlažby tl. 8 cm do MC tl. 5 cm stávající žulová dlažba</t>
  </si>
  <si>
    <t>58381305R</t>
  </si>
  <si>
    <t>Deska dlažební žulová řezaná tl. 30 mm náhradda za rozbité kusy, barevně odpovídající</t>
  </si>
  <si>
    <t>612421431RT2</t>
  </si>
  <si>
    <t>Oprava vápen.omítek stěn do 50 % pl. - štukových s použitím suché maltové směsi</t>
  </si>
  <si>
    <t>Včetně pomocného pracovního lešení o výšce podlahy do 1900 mm a pro zatížení do 1,5 kPa.</t>
  </si>
  <si>
    <t>564851111R00</t>
  </si>
  <si>
    <t>Podklad ze štěrkodrti po zhutnění tloušťky 15 cm podlaha v chodbě</t>
  </si>
  <si>
    <t>631313621RM1</t>
  </si>
  <si>
    <t>Mazanina betonová tl. 8 - 12 cm C 20/25 z betonu prostého</t>
  </si>
  <si>
    <t>Včetně vytvoření dilatačních spár, bez zaplnění.</t>
  </si>
  <si>
    <t>631313621RN5</t>
  </si>
  <si>
    <t>Mazanina betonová tl. 8 - 12 cm C 20/25 z betonu prostého XC2, ZAPA QUICKFLOOR</t>
  </si>
  <si>
    <t>632411110RT3</t>
  </si>
  <si>
    <t>Samonivelační stěrka Cemix, ruční zpracování tl. 10 mm samonivelační polymercementová stěrka Cemix 40 MPa</t>
  </si>
  <si>
    <t>952902110R00</t>
  </si>
  <si>
    <t>Zametání v místnostech, chodbách, na  schodišti a na půdách</t>
  </si>
  <si>
    <t>965042121RT1</t>
  </si>
  <si>
    <t>Bourání mazanin betonových tl. 10 cm, pl. 1 m2 ručně tl. mazaniny 5 - 8 cm; podlaha v chodbě</t>
  </si>
  <si>
    <t>965081713RT1</t>
  </si>
  <si>
    <t>Bourání dlažeb keramických tl.10 mm, nad 1 m2 ručně, dlaždice keramické; dlažba v chodbě</t>
  </si>
  <si>
    <t>976027231R00</t>
  </si>
  <si>
    <t>Vybourání kamenných.krycích desek tl. do 10 cm zákrytové desky kanálu</t>
  </si>
  <si>
    <t>979054441R00</t>
  </si>
  <si>
    <t>Očištění vybour. dlaždic s výplní kamen. těženým</t>
  </si>
  <si>
    <t>711111001RZ1</t>
  </si>
  <si>
    <t>Provedení izolace proti vlhkosti na ploše vodorovné, 1x asfaltovým penetračním nátěrem včetně dodávky asfaltového penetračního laku; hydroizolace chodby</t>
  </si>
  <si>
    <t>711141559RZ3</t>
  </si>
  <si>
    <t>Provedení izolace proti vlhkosti na ploše vodorovné, asfaltovými pásy přitavením 1 vrstva - včetně dodávky Sklobit G; strop stáv. kanálu+chodba</t>
  </si>
  <si>
    <t>711142559RZ3</t>
  </si>
  <si>
    <t>Provedení izolace proti vlhkosti na ploše svislé, asfaltovými pásy přitavením 1 vrstva - včetně dodávky Sklobit G; čelo kanálu + objekt</t>
  </si>
  <si>
    <t>771101210RT1</t>
  </si>
  <si>
    <t>Penetrace podkladu pod dlažby penetrační nátěr Primer G</t>
  </si>
  <si>
    <t>771572105R00</t>
  </si>
  <si>
    <t>Montáž podlah z dlaždic hladkých průmyslových keramických, do cementové malty, 150 x 150 mm</t>
  </si>
  <si>
    <t>59760987R</t>
  </si>
  <si>
    <t>Dlaždice keramická RAKO Extra 200 x 200 x 10 mm, povrch ABS</t>
  </si>
  <si>
    <t>59761009R</t>
  </si>
  <si>
    <t>Sokl keramický RAKO Extra 800 x 95 x 10 mm</t>
  </si>
  <si>
    <t>784191101R00</t>
  </si>
  <si>
    <t>Penetrace podkladu univerzální Primalex 1x</t>
  </si>
  <si>
    <t>784195112R00</t>
  </si>
  <si>
    <t>Malba Primalex Standard, bílá, bez penetrace, 2 x</t>
  </si>
  <si>
    <t>460490012RT1</t>
  </si>
  <si>
    <t>Fólie výstražná z PVC, šířka 33 cm fólie PVC šířka 33 cm; 2x zelená, 1x oranžová</t>
  </si>
  <si>
    <t>005111020R</t>
  </si>
  <si>
    <t>Vytyčení stavby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</si>
  <si>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</si>
  <si>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</si>
  <si>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</si>
  <si>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</si>
  <si>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 R</t>
  </si>
  <si>
    <t>Zařízení staveniště</t>
  </si>
  <si>
    <t>Veškeré náklady spojené s vybudováním, provozem a odstraněním zařízení staveniště.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</si>
  <si>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</si>
  <si>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</si>
  <si>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</si>
  <si>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005123010R</t>
  </si>
  <si>
    <t>Extrémní místo provádění</t>
  </si>
  <si>
    <t>POL99_1</t>
  </si>
  <si>
    <t>Náklady na ztížené provádění stavebních prací v neobvyklém a práci ztěžujícím prostředí, jako např. ve zdraví škodlivém prostředí, práce pod vodou či v podzemí.</t>
  </si>
  <si>
    <t>005123 R</t>
  </si>
  <si>
    <t>Územní vlivy</t>
  </si>
  <si>
    <t>Náklady na ztížené podmínky provádění tam, kde se vyskytují omezující vlivy konkrétního prostředí, které mají prokazatelný vliv na provádění stavebních prací, Jedná se zejména o náklady související s extrémními podmínkami místa provádění.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</si>
  <si>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</si>
  <si>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</si>
  <si>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</si>
  <si>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</si>
  <si>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</si>
  <si>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</si>
  <si>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005211010R</t>
  </si>
  <si>
    <t>Předání a převzetí staveniště</t>
  </si>
  <si>
    <t>Náklady spojené s účastí zhotovitele na předání a převzetí staveniště.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</si>
  <si>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</si>
  <si>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</si>
  <si>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</si>
  <si>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Geodetické zaměření rohů stavby, stabilizace bodů a sestavení laviček.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</si>
</sst>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shrinkToFit="1"/>
    </xf>
    <xf numFmtId="4" fontId="0" fillId="2" borderId="38" xfId="0" applyNumberFormat="1" applyFill="1" applyBorder="1" applyAlignment="1">
      <alignment vertical="center" shrinkToFit="1"/>
    </xf>
    <xf numFmtId="3" fontId="0" fillId="2" borderId="38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4" fontId="7" fillId="2" borderId="38" xfId="0" applyNumberFormat="1" applyFont="1" applyFill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7" fillId="2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2" borderId="38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3" borderId="0" xfId="0" applyNumberFormat="1" applyFont="1" applyFill="1" applyBorder="1" applyAlignment="1" applyProtection="1">
      <alignment vertical="top" shrinkToFit="1"/>
      <protection locked="0"/>
    </xf>
    <xf numFmtId="165" fontId="8" fillId="2" borderId="0" xfId="0" applyNumberFormat="1" applyFont="1" applyFill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9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3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5" fontId="17" fillId="0" borderId="44" xfId="0" applyNumberFormat="1" applyFont="1" applyBorder="1" applyAlignment="1">
      <alignment vertical="top" shrinkToFit="1"/>
    </xf>
    <xf numFmtId="4" fontId="17" fillId="3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9" fontId="8" fillId="2" borderId="18" xfId="0" applyNumberFormat="1" applyFont="1" applyFill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ps9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9"/>
  <sheetViews>
    <sheetView showGridLines="0" tabSelected="1" topLeftCell="B1" zoomScaleNormal="100" zoomScaleSheetLayoutView="75" workbookViewId="0">
      <selection activeCell="M14" sqref="M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6" t="s">
        <v>4</v>
      </c>
      <c r="C1" s="227"/>
      <c r="D1" s="227"/>
      <c r="E1" s="227"/>
      <c r="F1" s="227"/>
      <c r="G1" s="227"/>
      <c r="H1" s="227"/>
      <c r="I1" s="227"/>
      <c r="J1" s="228"/>
    </row>
    <row r="2" spans="1:15" ht="36" customHeight="1" x14ac:dyDescent="0.2">
      <c r="A2" s="2"/>
      <c r="B2" s="74" t="s">
        <v>24</v>
      </c>
      <c r="C2" s="75"/>
      <c r="D2" s="76" t="s">
        <v>43</v>
      </c>
      <c r="E2" s="232" t="s">
        <v>44</v>
      </c>
      <c r="F2" s="233"/>
      <c r="G2" s="233"/>
      <c r="H2" s="233"/>
      <c r="I2" s="233"/>
      <c r="J2" s="234"/>
      <c r="O2" s="1"/>
    </row>
    <row r="3" spans="1:15" ht="27" hidden="1" customHeight="1" x14ac:dyDescent="0.2">
      <c r="A3" s="2"/>
      <c r="B3" s="77"/>
      <c r="C3" s="75"/>
      <c r="D3" s="78"/>
      <c r="E3" s="235"/>
      <c r="F3" s="236"/>
      <c r="G3" s="236"/>
      <c r="H3" s="236"/>
      <c r="I3" s="236"/>
      <c r="J3" s="237"/>
    </row>
    <row r="4" spans="1:15" ht="23.25" customHeight="1" x14ac:dyDescent="0.2">
      <c r="A4" s="2"/>
      <c r="B4" s="79"/>
      <c r="C4" s="80"/>
      <c r="D4" s="81"/>
      <c r="E4" s="216"/>
      <c r="F4" s="216"/>
      <c r="G4" s="216"/>
      <c r="H4" s="216"/>
      <c r="I4" s="216"/>
      <c r="J4" s="217"/>
    </row>
    <row r="5" spans="1:15" ht="24" customHeight="1" x14ac:dyDescent="0.2">
      <c r="A5" s="2"/>
      <c r="B5" s="31" t="s">
        <v>23</v>
      </c>
      <c r="D5" s="220"/>
      <c r="E5" s="221"/>
      <c r="F5" s="221"/>
      <c r="G5" s="221"/>
      <c r="H5" s="18" t="s">
        <v>40</v>
      </c>
      <c r="I5" s="22"/>
      <c r="J5" s="8"/>
    </row>
    <row r="6" spans="1:15" ht="15.75" customHeight="1" x14ac:dyDescent="0.2">
      <c r="A6" s="2"/>
      <c r="B6" s="28"/>
      <c r="C6" s="54"/>
      <c r="D6" s="222"/>
      <c r="E6" s="223"/>
      <c r="F6" s="223"/>
      <c r="G6" s="223"/>
      <c r="H6" s="18" t="s">
        <v>36</v>
      </c>
      <c r="I6" s="22"/>
      <c r="J6" s="8"/>
    </row>
    <row r="7" spans="1:15" ht="15.75" customHeight="1" x14ac:dyDescent="0.2">
      <c r="A7" s="2"/>
      <c r="B7" s="29"/>
      <c r="C7" s="55"/>
      <c r="D7" s="52"/>
      <c r="E7" s="224"/>
      <c r="F7" s="225"/>
      <c r="G7" s="22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82" t="s">
        <v>42</v>
      </c>
      <c r="H8" s="18" t="s">
        <v>40</v>
      </c>
      <c r="I8" s="85" t="s">
        <v>48</v>
      </c>
      <c r="J8" s="8"/>
    </row>
    <row r="9" spans="1:15" ht="15.75" hidden="1" customHeight="1" x14ac:dyDescent="0.2">
      <c r="A9" s="2"/>
      <c r="B9" s="2"/>
      <c r="D9" s="82" t="s">
        <v>45</v>
      </c>
      <c r="H9" s="18" t="s">
        <v>36</v>
      </c>
      <c r="I9" s="85" t="s">
        <v>49</v>
      </c>
      <c r="J9" s="8"/>
    </row>
    <row r="10" spans="1:15" ht="15.75" hidden="1" customHeight="1" x14ac:dyDescent="0.2">
      <c r="A10" s="2"/>
      <c r="B10" s="35"/>
      <c r="C10" s="55"/>
      <c r="D10" s="84" t="s">
        <v>47</v>
      </c>
      <c r="E10" s="83" t="s">
        <v>46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9"/>
      <c r="E11" s="239"/>
      <c r="F11" s="239"/>
      <c r="G11" s="239"/>
      <c r="H11" s="18" t="s">
        <v>40</v>
      </c>
      <c r="I11" s="87"/>
      <c r="J11" s="8"/>
    </row>
    <row r="12" spans="1:15" ht="15.75" customHeight="1" x14ac:dyDescent="0.2">
      <c r="A12" s="2"/>
      <c r="B12" s="28"/>
      <c r="C12" s="54"/>
      <c r="D12" s="215"/>
      <c r="E12" s="215"/>
      <c r="F12" s="215"/>
      <c r="G12" s="215"/>
      <c r="H12" s="18" t="s">
        <v>36</v>
      </c>
      <c r="I12" s="87"/>
      <c r="J12" s="8"/>
    </row>
    <row r="13" spans="1:15" ht="15.75" customHeight="1" x14ac:dyDescent="0.2">
      <c r="A13" s="2"/>
      <c r="B13" s="29"/>
      <c r="C13" s="55"/>
      <c r="D13" s="86"/>
      <c r="E13" s="218"/>
      <c r="F13" s="219"/>
      <c r="G13" s="219"/>
      <c r="H13" s="19"/>
      <c r="I13" s="23"/>
      <c r="J13" s="34"/>
    </row>
    <row r="14" spans="1:15" ht="24" customHeight="1" x14ac:dyDescent="0.2">
      <c r="A14" s="2"/>
      <c r="B14" s="43" t="s">
        <v>22</v>
      </c>
      <c r="C14" s="56"/>
      <c r="D14" s="57" t="s">
        <v>41</v>
      </c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3"/>
      <c r="E15" s="238"/>
      <c r="F15" s="238"/>
      <c r="G15" s="240"/>
      <c r="H15" s="240"/>
      <c r="I15" s="240" t="s">
        <v>31</v>
      </c>
      <c r="J15" s="241"/>
    </row>
    <row r="16" spans="1:15" ht="23.25" customHeight="1" x14ac:dyDescent="0.2">
      <c r="A16" s="144" t="s">
        <v>26</v>
      </c>
      <c r="B16" s="38" t="s">
        <v>26</v>
      </c>
      <c r="C16" s="60"/>
      <c r="D16" s="61"/>
      <c r="E16" s="204"/>
      <c r="F16" s="205"/>
      <c r="G16" s="204"/>
      <c r="H16" s="205"/>
      <c r="I16" s="204">
        <f>SUMIF(F54:F75,A16,I54:I75)+SUMIF(F54:F75,"PSU",I54:I75)</f>
        <v>0</v>
      </c>
      <c r="J16" s="206"/>
    </row>
    <row r="17" spans="1:10" ht="23.25" customHeight="1" x14ac:dyDescent="0.2">
      <c r="A17" s="144" t="s">
        <v>27</v>
      </c>
      <c r="B17" s="38" t="s">
        <v>27</v>
      </c>
      <c r="C17" s="60"/>
      <c r="D17" s="61"/>
      <c r="E17" s="204"/>
      <c r="F17" s="205"/>
      <c r="G17" s="204"/>
      <c r="H17" s="205"/>
      <c r="I17" s="204">
        <f>SUMIF(F54:F75,A17,I54:I75)</f>
        <v>0</v>
      </c>
      <c r="J17" s="206"/>
    </row>
    <row r="18" spans="1:10" ht="23.25" customHeight="1" x14ac:dyDescent="0.2">
      <c r="A18" s="144" t="s">
        <v>28</v>
      </c>
      <c r="B18" s="38" t="s">
        <v>28</v>
      </c>
      <c r="C18" s="60"/>
      <c r="D18" s="61"/>
      <c r="E18" s="204"/>
      <c r="F18" s="205"/>
      <c r="G18" s="204"/>
      <c r="H18" s="205"/>
      <c r="I18" s="204">
        <f>SUMIF(F54:F75,A18,I54:I75)</f>
        <v>0</v>
      </c>
      <c r="J18" s="206"/>
    </row>
    <row r="19" spans="1:10" ht="23.25" customHeight="1" x14ac:dyDescent="0.2">
      <c r="A19" s="144" t="s">
        <v>109</v>
      </c>
      <c r="B19" s="38" t="s">
        <v>29</v>
      </c>
      <c r="C19" s="60"/>
      <c r="D19" s="61"/>
      <c r="E19" s="204"/>
      <c r="F19" s="205"/>
      <c r="G19" s="204"/>
      <c r="H19" s="205"/>
      <c r="I19" s="204">
        <f>SUMIF(F54:F75,A19,I54:I75)</f>
        <v>0</v>
      </c>
      <c r="J19" s="206"/>
    </row>
    <row r="20" spans="1:10" ht="23.25" customHeight="1" x14ac:dyDescent="0.2">
      <c r="A20" s="144" t="s">
        <v>110</v>
      </c>
      <c r="B20" s="38" t="s">
        <v>30</v>
      </c>
      <c r="C20" s="60"/>
      <c r="D20" s="61"/>
      <c r="E20" s="204"/>
      <c r="F20" s="205"/>
      <c r="G20" s="204"/>
      <c r="H20" s="205"/>
      <c r="I20" s="204">
        <f>SUMIF(F54:F75,A20,I54:I75)</f>
        <v>0</v>
      </c>
      <c r="J20" s="206"/>
    </row>
    <row r="21" spans="1:10" ht="23.25" customHeight="1" x14ac:dyDescent="0.2">
      <c r="A21" s="2"/>
      <c r="B21" s="48" t="s">
        <v>31</v>
      </c>
      <c r="C21" s="62"/>
      <c r="D21" s="63"/>
      <c r="E21" s="207"/>
      <c r="F21" s="242"/>
      <c r="G21" s="207"/>
      <c r="H21" s="242"/>
      <c r="I21" s="207">
        <f>SUM(I16:J20)</f>
        <v>0</v>
      </c>
      <c r="J21" s="208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0"/>
      <c r="D23" s="61"/>
      <c r="E23" s="65">
        <v>12</v>
      </c>
      <c r="F23" s="39" t="s">
        <v>0</v>
      </c>
      <c r="G23" s="202">
        <f>ZakladDPHSniVypocet</f>
        <v>0</v>
      </c>
      <c r="H23" s="203"/>
      <c r="I23" s="203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0"/>
      <c r="D24" s="61"/>
      <c r="E24" s="65">
        <f>SazbaDPH1</f>
        <v>12</v>
      </c>
      <c r="F24" s="39" t="s">
        <v>0</v>
      </c>
      <c r="G24" s="200">
        <v>0</v>
      </c>
      <c r="H24" s="201"/>
      <c r="I24" s="201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0"/>
      <c r="D25" s="61"/>
      <c r="E25" s="65">
        <v>21</v>
      </c>
      <c r="F25" s="39" t="s">
        <v>0</v>
      </c>
      <c r="G25" s="202">
        <f>ZakladDPHZaklVypocet</f>
        <v>0</v>
      </c>
      <c r="H25" s="203"/>
      <c r="I25" s="203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6"/>
      <c r="D26" s="53"/>
      <c r="E26" s="67">
        <f>SazbaDPH2</f>
        <v>21</v>
      </c>
      <c r="F26" s="30" t="s">
        <v>0</v>
      </c>
      <c r="G26" s="229">
        <v>121879.82</v>
      </c>
      <c r="H26" s="230"/>
      <c r="I26" s="230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68"/>
      <c r="D27" s="69"/>
      <c r="E27" s="68"/>
      <c r="F27" s="16"/>
      <c r="G27" s="231">
        <f>CenaCelkemBezDPH-(ZakladDPHSni+ZakladDPHZakl)</f>
        <v>0</v>
      </c>
      <c r="H27" s="231"/>
      <c r="I27" s="231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7" t="s">
        <v>25</v>
      </c>
      <c r="C28" s="118"/>
      <c r="D28" s="118"/>
      <c r="E28" s="119"/>
      <c r="F28" s="120"/>
      <c r="G28" s="209">
        <f>A27</f>
        <v>0</v>
      </c>
      <c r="H28" s="210"/>
      <c r="I28" s="210"/>
      <c r="J28" s="121" t="str">
        <f t="shared" si="0"/>
        <v>CZK</v>
      </c>
    </row>
    <row r="29" spans="1:10" ht="27.75" hidden="1" customHeight="1" thickBot="1" x14ac:dyDescent="0.25">
      <c r="A29" s="2"/>
      <c r="B29" s="117" t="s">
        <v>37</v>
      </c>
      <c r="C29" s="122"/>
      <c r="D29" s="122"/>
      <c r="E29" s="122"/>
      <c r="F29" s="123"/>
      <c r="G29" s="209">
        <f>ZakladDPHSni+DPHSni+ZakladDPHZakl+DPHZakl+Zaokrouhleni</f>
        <v>121879.82</v>
      </c>
      <c r="H29" s="209"/>
      <c r="I29" s="209"/>
      <c r="J29" s="124" t="s">
        <v>58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 t="s">
        <v>50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11"/>
      <c r="E34" s="212"/>
      <c r="G34" s="213" t="s">
        <v>42</v>
      </c>
      <c r="H34" s="214"/>
      <c r="I34" s="214"/>
      <c r="J34" s="25"/>
    </row>
    <row r="35" spans="1:10" ht="12.75" customHeight="1" x14ac:dyDescent="0.2">
      <c r="A35" s="2"/>
      <c r="B35" s="2"/>
      <c r="D35" s="199" t="s">
        <v>2</v>
      </c>
      <c r="E35" s="199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8" t="s">
        <v>1</v>
      </c>
      <c r="J38" s="99" t="s">
        <v>0</v>
      </c>
    </row>
    <row r="39" spans="1:10" ht="25.5" hidden="1" customHeight="1" x14ac:dyDescent="0.2">
      <c r="A39" s="89">
        <v>1</v>
      </c>
      <c r="B39" s="100" t="s">
        <v>51</v>
      </c>
      <c r="C39" s="195"/>
      <c r="D39" s="195"/>
      <c r="E39" s="195"/>
      <c r="F39" s="101">
        <f>'01 01 Pol'!AE79+'01 02 Pol'!AE98</f>
        <v>0</v>
      </c>
      <c r="G39" s="102">
        <f>'01 01 Pol'!AF79+'01 02 Pol'!AF98</f>
        <v>0</v>
      </c>
      <c r="H39" s="103"/>
      <c r="I39" s="104">
        <f>F39+G39+H39</f>
        <v>0</v>
      </c>
      <c r="J39" s="105" t="str">
        <f>IF(_xlfn.SINGLE(CenaCelkemVypocet)=0,"",I39/_xlfn.SINGLE(CenaCelkemVypocet)*100)</f>
        <v/>
      </c>
    </row>
    <row r="40" spans="1:10" ht="25.5" customHeight="1" x14ac:dyDescent="0.2">
      <c r="A40" s="89">
        <v>2</v>
      </c>
      <c r="B40" s="106" t="s">
        <v>52</v>
      </c>
      <c r="C40" s="196" t="s">
        <v>53</v>
      </c>
      <c r="D40" s="196"/>
      <c r="E40" s="196"/>
      <c r="F40" s="107">
        <f>'01 01 Pol'!AE79+'01 02 Pol'!AE98</f>
        <v>0</v>
      </c>
      <c r="G40" s="108">
        <f>'01 01 Pol'!AF79+'01 02 Pol'!AF98</f>
        <v>0</v>
      </c>
      <c r="H40" s="108"/>
      <c r="I40" s="109">
        <f>F40+G40+H40</f>
        <v>0</v>
      </c>
      <c r="J40" s="110" t="str">
        <f>IF(_xlfn.SINGLE(CenaCelkemVypocet)=0,"",I40/_xlfn.SINGLE(CenaCelkemVypocet)*100)</f>
        <v/>
      </c>
    </row>
    <row r="41" spans="1:10" ht="25.5" customHeight="1" x14ac:dyDescent="0.2">
      <c r="A41" s="89">
        <v>3</v>
      </c>
      <c r="B41" s="111" t="s">
        <v>52</v>
      </c>
      <c r="C41" s="195" t="s">
        <v>54</v>
      </c>
      <c r="D41" s="195"/>
      <c r="E41" s="195"/>
      <c r="F41" s="112">
        <f>'01 01 Pol'!AE79</f>
        <v>0</v>
      </c>
      <c r="G41" s="103">
        <f>'01 01 Pol'!AF79</f>
        <v>0</v>
      </c>
      <c r="H41" s="103"/>
      <c r="I41" s="104">
        <f>F41+G41+H41</f>
        <v>0</v>
      </c>
      <c r="J41" s="105" t="str">
        <f>IF(_xlfn.SINGLE(CenaCelkemVypocet)=0,"",I41/_xlfn.SINGLE(CenaCelkemVypocet)*100)</f>
        <v/>
      </c>
    </row>
    <row r="42" spans="1:10" ht="25.5" customHeight="1" x14ac:dyDescent="0.2">
      <c r="A42" s="89">
        <v>3</v>
      </c>
      <c r="B42" s="111" t="s">
        <v>55</v>
      </c>
      <c r="C42" s="195" t="s">
        <v>56</v>
      </c>
      <c r="D42" s="195"/>
      <c r="E42" s="195"/>
      <c r="F42" s="112">
        <f>'01 02 Pol'!AE98</f>
        <v>0</v>
      </c>
      <c r="G42" s="103">
        <f>'01 02 Pol'!AF98</f>
        <v>0</v>
      </c>
      <c r="H42" s="103"/>
      <c r="I42" s="104">
        <f>F42+G42+H42</f>
        <v>0</v>
      </c>
      <c r="J42" s="105" t="str">
        <f>IF(_xlfn.SINGLE(CenaCelkemVypocet)=0,"",I42/_xlfn.SINGLE(CenaCelkemVypocet)*100)</f>
        <v/>
      </c>
    </row>
    <row r="43" spans="1:10" ht="25.5" customHeight="1" x14ac:dyDescent="0.2">
      <c r="A43" s="89"/>
      <c r="B43" s="197" t="s">
        <v>57</v>
      </c>
      <c r="C43" s="198"/>
      <c r="D43" s="198"/>
      <c r="E43" s="198"/>
      <c r="F43" s="113">
        <f>SUMIF(A39:A42,"=1",F39:F42)</f>
        <v>0</v>
      </c>
      <c r="G43" s="114">
        <f>SUMIF(A39:A42,"=1",G39:G42)</f>
        <v>0</v>
      </c>
      <c r="H43" s="114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5" spans="1:10" x14ac:dyDescent="0.2">
      <c r="A45" t="s">
        <v>59</v>
      </c>
      <c r="B45" t="s">
        <v>60</v>
      </c>
    </row>
    <row r="46" spans="1:10" x14ac:dyDescent="0.2">
      <c r="A46" t="s">
        <v>61</v>
      </c>
      <c r="B46" t="s">
        <v>62</v>
      </c>
    </row>
    <row r="47" spans="1:10" x14ac:dyDescent="0.2">
      <c r="A47" t="s">
        <v>63</v>
      </c>
      <c r="B47" t="s">
        <v>64</v>
      </c>
    </row>
    <row r="48" spans="1:10" x14ac:dyDescent="0.2">
      <c r="A48" t="s">
        <v>63</v>
      </c>
      <c r="B48" t="s">
        <v>65</v>
      </c>
    </row>
    <row r="51" spans="1:10" ht="15.75" x14ac:dyDescent="0.25">
      <c r="B51" s="125" t="s">
        <v>66</v>
      </c>
    </row>
    <row r="53" spans="1:10" ht="25.5" customHeight="1" x14ac:dyDescent="0.2">
      <c r="A53" s="127"/>
      <c r="B53" s="130" t="s">
        <v>18</v>
      </c>
      <c r="C53" s="130" t="s">
        <v>6</v>
      </c>
      <c r="D53" s="131"/>
      <c r="E53" s="131"/>
      <c r="F53" s="132" t="s">
        <v>67</v>
      </c>
      <c r="G53" s="132"/>
      <c r="H53" s="132"/>
      <c r="I53" s="132" t="s">
        <v>31</v>
      </c>
      <c r="J53" s="132" t="s">
        <v>0</v>
      </c>
    </row>
    <row r="54" spans="1:10" ht="36.75" customHeight="1" x14ac:dyDescent="0.2">
      <c r="A54" s="128"/>
      <c r="B54" s="133" t="s">
        <v>68</v>
      </c>
      <c r="C54" s="193" t="s">
        <v>69</v>
      </c>
      <c r="D54" s="194"/>
      <c r="E54" s="194"/>
      <c r="F54" s="142" t="s">
        <v>26</v>
      </c>
      <c r="G54" s="134"/>
      <c r="H54" s="134"/>
      <c r="I54" s="134">
        <f>'01 02 Pol'!G8</f>
        <v>0</v>
      </c>
      <c r="J54" s="139" t="str">
        <f>IF(I76=0,"",I54/I76*100)</f>
        <v/>
      </c>
    </row>
    <row r="55" spans="1:10" ht="36.75" customHeight="1" x14ac:dyDescent="0.2">
      <c r="A55" s="128"/>
      <c r="B55" s="133" t="s">
        <v>70</v>
      </c>
      <c r="C55" s="193" t="s">
        <v>71</v>
      </c>
      <c r="D55" s="194"/>
      <c r="E55" s="194"/>
      <c r="F55" s="142" t="s">
        <v>26</v>
      </c>
      <c r="G55" s="134"/>
      <c r="H55" s="134"/>
      <c r="I55" s="134">
        <f>'01 02 Pol'!G29</f>
        <v>0</v>
      </c>
      <c r="J55" s="139" t="str">
        <f>IF(I76=0,"",I55/I76*100)</f>
        <v/>
      </c>
    </row>
    <row r="56" spans="1:10" ht="36.75" customHeight="1" x14ac:dyDescent="0.2">
      <c r="A56" s="128"/>
      <c r="B56" s="133" t="s">
        <v>72</v>
      </c>
      <c r="C56" s="193" t="s">
        <v>73</v>
      </c>
      <c r="D56" s="194"/>
      <c r="E56" s="194"/>
      <c r="F56" s="142" t="s">
        <v>26</v>
      </c>
      <c r="G56" s="134"/>
      <c r="H56" s="134"/>
      <c r="I56" s="134">
        <f>'01 02 Pol'!G33</f>
        <v>0</v>
      </c>
      <c r="J56" s="139" t="str">
        <f>IF(I76=0,"",I56/I76*100)</f>
        <v/>
      </c>
    </row>
    <row r="57" spans="1:10" ht="36.75" customHeight="1" x14ac:dyDescent="0.2">
      <c r="A57" s="128"/>
      <c r="B57" s="133" t="s">
        <v>74</v>
      </c>
      <c r="C57" s="193" t="s">
        <v>75</v>
      </c>
      <c r="D57" s="194"/>
      <c r="E57" s="194"/>
      <c r="F57" s="142" t="s">
        <v>26</v>
      </c>
      <c r="G57" s="134"/>
      <c r="H57" s="134"/>
      <c r="I57" s="134">
        <f>'01 02 Pol'!G36</f>
        <v>0</v>
      </c>
      <c r="J57" s="139" t="str">
        <f>IF(I76=0,"",I57/I76*100)</f>
        <v/>
      </c>
    </row>
    <row r="58" spans="1:10" ht="36.75" customHeight="1" x14ac:dyDescent="0.2">
      <c r="A58" s="128"/>
      <c r="B58" s="133" t="s">
        <v>76</v>
      </c>
      <c r="C58" s="193" t="s">
        <v>77</v>
      </c>
      <c r="D58" s="194"/>
      <c r="E58" s="194"/>
      <c r="F58" s="142" t="s">
        <v>26</v>
      </c>
      <c r="G58" s="134"/>
      <c r="H58" s="134"/>
      <c r="I58" s="134">
        <f>'01 02 Pol'!G41</f>
        <v>0</v>
      </c>
      <c r="J58" s="139" t="str">
        <f>IF(I76=0,"",I58/I76*100)</f>
        <v/>
      </c>
    </row>
    <row r="59" spans="1:10" ht="36.75" customHeight="1" x14ac:dyDescent="0.2">
      <c r="A59" s="128"/>
      <c r="B59" s="133" t="s">
        <v>78</v>
      </c>
      <c r="C59" s="193" t="s">
        <v>79</v>
      </c>
      <c r="D59" s="194"/>
      <c r="E59" s="194"/>
      <c r="F59" s="142" t="s">
        <v>26</v>
      </c>
      <c r="G59" s="134"/>
      <c r="H59" s="134"/>
      <c r="I59" s="134">
        <f>'01 02 Pol'!G44</f>
        <v>0</v>
      </c>
      <c r="J59" s="139" t="str">
        <f>IF(I76=0,"",I59/I76*100)</f>
        <v/>
      </c>
    </row>
    <row r="60" spans="1:10" ht="36.75" customHeight="1" x14ac:dyDescent="0.2">
      <c r="A60" s="128"/>
      <c r="B60" s="133" t="s">
        <v>80</v>
      </c>
      <c r="C60" s="193" t="s">
        <v>81</v>
      </c>
      <c r="D60" s="194"/>
      <c r="E60" s="194"/>
      <c r="F60" s="142" t="s">
        <v>26</v>
      </c>
      <c r="G60" s="134"/>
      <c r="H60" s="134"/>
      <c r="I60" s="134">
        <f>'01 01 Pol'!G8</f>
        <v>0</v>
      </c>
      <c r="J60" s="139" t="str">
        <f>IF(I76=0,"",I60/I76*100)</f>
        <v/>
      </c>
    </row>
    <row r="61" spans="1:10" ht="36.75" customHeight="1" x14ac:dyDescent="0.2">
      <c r="A61" s="128"/>
      <c r="B61" s="133" t="s">
        <v>82</v>
      </c>
      <c r="C61" s="193" t="s">
        <v>83</v>
      </c>
      <c r="D61" s="194"/>
      <c r="E61" s="194"/>
      <c r="F61" s="142" t="s">
        <v>26</v>
      </c>
      <c r="G61" s="134"/>
      <c r="H61" s="134"/>
      <c r="I61" s="134">
        <f>'01 02 Pol'!G51</f>
        <v>0</v>
      </c>
      <c r="J61" s="139" t="str">
        <f>IF(I76=0,"",I61/I76*100)</f>
        <v/>
      </c>
    </row>
    <row r="62" spans="1:10" ht="36.75" customHeight="1" x14ac:dyDescent="0.2">
      <c r="A62" s="128"/>
      <c r="B62" s="133" t="s">
        <v>84</v>
      </c>
      <c r="C62" s="193" t="s">
        <v>85</v>
      </c>
      <c r="D62" s="194"/>
      <c r="E62" s="194"/>
      <c r="F62" s="142" t="s">
        <v>26</v>
      </c>
      <c r="G62" s="134"/>
      <c r="H62" s="134"/>
      <c r="I62" s="134">
        <f>'01 02 Pol'!G53</f>
        <v>0</v>
      </c>
      <c r="J62" s="139" t="str">
        <f>IF(I76=0,"",I62/I76*100)</f>
        <v/>
      </c>
    </row>
    <row r="63" spans="1:10" ht="36.75" customHeight="1" x14ac:dyDescent="0.2">
      <c r="A63" s="128"/>
      <c r="B63" s="133" t="s">
        <v>86</v>
      </c>
      <c r="C63" s="193" t="s">
        <v>87</v>
      </c>
      <c r="D63" s="194"/>
      <c r="E63" s="194"/>
      <c r="F63" s="142" t="s">
        <v>27</v>
      </c>
      <c r="G63" s="134"/>
      <c r="H63" s="134"/>
      <c r="I63" s="134">
        <f>'01 02 Pol'!G58</f>
        <v>0</v>
      </c>
      <c r="J63" s="139" t="str">
        <f>IF(I76=0,"",I63/I76*100)</f>
        <v/>
      </c>
    </row>
    <row r="64" spans="1:10" ht="36.75" customHeight="1" x14ac:dyDescent="0.2">
      <c r="A64" s="128"/>
      <c r="B64" s="133" t="s">
        <v>88</v>
      </c>
      <c r="C64" s="193" t="s">
        <v>89</v>
      </c>
      <c r="D64" s="194"/>
      <c r="E64" s="194"/>
      <c r="F64" s="142" t="s">
        <v>27</v>
      </c>
      <c r="G64" s="134"/>
      <c r="H64" s="134"/>
      <c r="I64" s="134">
        <f>'01 01 Pol'!G10</f>
        <v>0</v>
      </c>
      <c r="J64" s="139" t="str">
        <f>IF(I76=0,"",I64/I76*100)</f>
        <v/>
      </c>
    </row>
    <row r="65" spans="1:10" ht="36.75" customHeight="1" x14ac:dyDescent="0.2">
      <c r="A65" s="128"/>
      <c r="B65" s="133" t="s">
        <v>90</v>
      </c>
      <c r="C65" s="193" t="s">
        <v>91</v>
      </c>
      <c r="D65" s="194"/>
      <c r="E65" s="194"/>
      <c r="F65" s="142" t="s">
        <v>27</v>
      </c>
      <c r="G65" s="134"/>
      <c r="H65" s="134"/>
      <c r="I65" s="134">
        <f>'01 01 Pol'!G17</f>
        <v>0</v>
      </c>
      <c r="J65" s="139" t="str">
        <f>IF(I76=0,"",I65/I76*100)</f>
        <v/>
      </c>
    </row>
    <row r="66" spans="1:10" ht="36.75" customHeight="1" x14ac:dyDescent="0.2">
      <c r="A66" s="128"/>
      <c r="B66" s="133" t="s">
        <v>92</v>
      </c>
      <c r="C66" s="193" t="s">
        <v>93</v>
      </c>
      <c r="D66" s="194"/>
      <c r="E66" s="194"/>
      <c r="F66" s="142" t="s">
        <v>27</v>
      </c>
      <c r="G66" s="134"/>
      <c r="H66" s="134"/>
      <c r="I66" s="134">
        <f>'01 01 Pol'!G19</f>
        <v>0</v>
      </c>
      <c r="J66" s="139" t="str">
        <f>IF(I76=0,"",I66/I76*100)</f>
        <v/>
      </c>
    </row>
    <row r="67" spans="1:10" ht="36.75" customHeight="1" x14ac:dyDescent="0.2">
      <c r="A67" s="128"/>
      <c r="B67" s="133" t="s">
        <v>94</v>
      </c>
      <c r="C67" s="193" t="s">
        <v>95</v>
      </c>
      <c r="D67" s="194"/>
      <c r="E67" s="194"/>
      <c r="F67" s="142" t="s">
        <v>27</v>
      </c>
      <c r="G67" s="134"/>
      <c r="H67" s="134"/>
      <c r="I67" s="134">
        <f>'01 01 Pol'!G30</f>
        <v>0</v>
      </c>
      <c r="J67" s="139" t="str">
        <f>IF(I76=0,"",I67/I76*100)</f>
        <v/>
      </c>
    </row>
    <row r="68" spans="1:10" ht="36.75" customHeight="1" x14ac:dyDescent="0.2">
      <c r="A68" s="128"/>
      <c r="B68" s="133" t="s">
        <v>96</v>
      </c>
      <c r="C68" s="193" t="s">
        <v>97</v>
      </c>
      <c r="D68" s="194"/>
      <c r="E68" s="194"/>
      <c r="F68" s="142" t="s">
        <v>27</v>
      </c>
      <c r="G68" s="134"/>
      <c r="H68" s="134"/>
      <c r="I68" s="134">
        <f>'01 02 Pol'!G62</f>
        <v>0</v>
      </c>
      <c r="J68" s="139" t="str">
        <f>IF(I76=0,"",I68/I76*100)</f>
        <v/>
      </c>
    </row>
    <row r="69" spans="1:10" ht="36.75" customHeight="1" x14ac:dyDescent="0.2">
      <c r="A69" s="128"/>
      <c r="B69" s="133" t="s">
        <v>98</v>
      </c>
      <c r="C69" s="193" t="s">
        <v>99</v>
      </c>
      <c r="D69" s="194"/>
      <c r="E69" s="194"/>
      <c r="F69" s="142" t="s">
        <v>27</v>
      </c>
      <c r="G69" s="134"/>
      <c r="H69" s="134"/>
      <c r="I69" s="134">
        <f>'01 01 Pol'!G39</f>
        <v>0</v>
      </c>
      <c r="J69" s="139" t="str">
        <f>IF(I76=0,"",I69/I76*100)</f>
        <v/>
      </c>
    </row>
    <row r="70" spans="1:10" ht="36.75" customHeight="1" x14ac:dyDescent="0.2">
      <c r="A70" s="128"/>
      <c r="B70" s="133" t="s">
        <v>100</v>
      </c>
      <c r="C70" s="193" t="s">
        <v>101</v>
      </c>
      <c r="D70" s="194"/>
      <c r="E70" s="194"/>
      <c r="F70" s="142" t="s">
        <v>27</v>
      </c>
      <c r="G70" s="134"/>
      <c r="H70" s="134"/>
      <c r="I70" s="134">
        <f>'01 02 Pol'!G67</f>
        <v>0</v>
      </c>
      <c r="J70" s="139" t="str">
        <f>IF(I76=0,"",I70/I76*100)</f>
        <v/>
      </c>
    </row>
    <row r="71" spans="1:10" ht="36.75" customHeight="1" x14ac:dyDescent="0.2">
      <c r="A71" s="128"/>
      <c r="B71" s="133" t="s">
        <v>102</v>
      </c>
      <c r="C71" s="193" t="s">
        <v>103</v>
      </c>
      <c r="D71" s="194"/>
      <c r="E71" s="194"/>
      <c r="F71" s="142" t="s">
        <v>28</v>
      </c>
      <c r="G71" s="134"/>
      <c r="H71" s="134"/>
      <c r="I71" s="134">
        <f>'01 01 Pol'!G41</f>
        <v>0</v>
      </c>
      <c r="J71" s="139" t="str">
        <f>IF(I76=0,"",I71/I76*100)</f>
        <v/>
      </c>
    </row>
    <row r="72" spans="1:10" ht="36.75" customHeight="1" x14ac:dyDescent="0.2">
      <c r="A72" s="128"/>
      <c r="B72" s="133" t="s">
        <v>104</v>
      </c>
      <c r="C72" s="193" t="s">
        <v>105</v>
      </c>
      <c r="D72" s="194"/>
      <c r="E72" s="194"/>
      <c r="F72" s="142" t="s">
        <v>28</v>
      </c>
      <c r="G72" s="134"/>
      <c r="H72" s="134"/>
      <c r="I72" s="134">
        <f>'01 02 Pol'!G70</f>
        <v>0</v>
      </c>
      <c r="J72" s="139" t="str">
        <f>IF(I76=0,"",I72/I76*100)</f>
        <v/>
      </c>
    </row>
    <row r="73" spans="1:10" ht="36.75" customHeight="1" x14ac:dyDescent="0.2">
      <c r="A73" s="128"/>
      <c r="B73" s="133" t="s">
        <v>106</v>
      </c>
      <c r="C73" s="193" t="s">
        <v>107</v>
      </c>
      <c r="D73" s="194"/>
      <c r="E73" s="194"/>
      <c r="F73" s="142" t="s">
        <v>108</v>
      </c>
      <c r="G73" s="134"/>
      <c r="H73" s="134"/>
      <c r="I73" s="134">
        <f>'01 01 Pol'!G49</f>
        <v>0</v>
      </c>
      <c r="J73" s="139" t="str">
        <f>IF(I76=0,"",I73/I76*100)</f>
        <v/>
      </c>
    </row>
    <row r="74" spans="1:10" ht="36.75" customHeight="1" x14ac:dyDescent="0.2">
      <c r="A74" s="128"/>
      <c r="B74" s="133" t="s">
        <v>109</v>
      </c>
      <c r="C74" s="193" t="s">
        <v>29</v>
      </c>
      <c r="D74" s="194"/>
      <c r="E74" s="194"/>
      <c r="F74" s="142" t="s">
        <v>109</v>
      </c>
      <c r="G74" s="134"/>
      <c r="H74" s="134"/>
      <c r="I74" s="134">
        <f>'01 01 Pol'!G64+'01 02 Pol'!G72</f>
        <v>0</v>
      </c>
      <c r="J74" s="139" t="str">
        <f>IF(I76=0,"",I74/I76*100)</f>
        <v/>
      </c>
    </row>
    <row r="75" spans="1:10" ht="36.75" customHeight="1" x14ac:dyDescent="0.2">
      <c r="A75" s="128"/>
      <c r="B75" s="133" t="s">
        <v>110</v>
      </c>
      <c r="C75" s="193" t="s">
        <v>30</v>
      </c>
      <c r="D75" s="194"/>
      <c r="E75" s="194"/>
      <c r="F75" s="142" t="s">
        <v>110</v>
      </c>
      <c r="G75" s="134"/>
      <c r="H75" s="134"/>
      <c r="I75" s="134">
        <f>'01 01 Pol'!G67+'01 02 Pol'!G90</f>
        <v>0</v>
      </c>
      <c r="J75" s="139" t="str">
        <f>IF(I76=0,"",I75/I76*100)</f>
        <v/>
      </c>
    </row>
    <row r="76" spans="1:10" ht="25.5" customHeight="1" x14ac:dyDescent="0.2">
      <c r="A76" s="129"/>
      <c r="B76" s="135" t="s">
        <v>1</v>
      </c>
      <c r="C76" s="136"/>
      <c r="D76" s="137"/>
      <c r="E76" s="137"/>
      <c r="F76" s="143"/>
      <c r="G76" s="138"/>
      <c r="H76" s="138"/>
      <c r="I76" s="138">
        <f>SUM(I54:I75)</f>
        <v>0</v>
      </c>
      <c r="J76" s="140">
        <f>SUM(J54:J75)</f>
        <v>0</v>
      </c>
    </row>
    <row r="77" spans="1:10" x14ac:dyDescent="0.2">
      <c r="F77" s="88"/>
      <c r="G77" s="88"/>
      <c r="H77" s="88"/>
      <c r="I77" s="88"/>
      <c r="J77" s="141"/>
    </row>
    <row r="78" spans="1:10" x14ac:dyDescent="0.2">
      <c r="F78" s="88"/>
      <c r="G78" s="88"/>
      <c r="H78" s="88"/>
      <c r="I78" s="88"/>
      <c r="J78" s="141"/>
    </row>
    <row r="79" spans="1:10" x14ac:dyDescent="0.2">
      <c r="F79" s="88"/>
      <c r="G79" s="88"/>
      <c r="H79" s="88"/>
      <c r="I79" s="88"/>
      <c r="J79" s="141"/>
    </row>
  </sheetData>
  <sheetProtection algorithmName="SHA-512" hashValue="I5BPBoaAEerdFrTrYGdCQjZH+EgREJfK0XQuRsHcO/bk7IheMXsq5+UlsPiJieJE8OT5CRMYBPYyYaitf2bS4Q==" saltValue="J1uXlnKXdaSQUq5vavi7d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74:E74"/>
    <mergeCell ref="C75:E75"/>
    <mergeCell ref="C69:E69"/>
    <mergeCell ref="C70:E70"/>
    <mergeCell ref="C71:E71"/>
    <mergeCell ref="C72:E72"/>
    <mergeCell ref="C73:E7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8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3" t="s">
        <v>7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50" t="s">
        <v>8</v>
      </c>
      <c r="B2" s="49"/>
      <c r="C2" s="245"/>
      <c r="D2" s="245"/>
      <c r="E2" s="245"/>
      <c r="F2" s="245"/>
      <c r="G2" s="246"/>
    </row>
    <row r="3" spans="1:7" ht="24.95" customHeight="1" x14ac:dyDescent="0.2">
      <c r="A3" s="50" t="s">
        <v>9</v>
      </c>
      <c r="B3" s="49"/>
      <c r="C3" s="245"/>
      <c r="D3" s="245"/>
      <c r="E3" s="245"/>
      <c r="F3" s="245"/>
      <c r="G3" s="246"/>
    </row>
    <row r="4" spans="1:7" ht="24.95" customHeight="1" x14ac:dyDescent="0.2">
      <c r="A4" s="50" t="s">
        <v>10</v>
      </c>
      <c r="B4" s="49"/>
      <c r="C4" s="245"/>
      <c r="D4" s="245"/>
      <c r="E4" s="245"/>
      <c r="F4" s="245"/>
      <c r="G4" s="246"/>
    </row>
    <row r="5" spans="1:7" x14ac:dyDescent="0.2">
      <c r="B5" s="4"/>
      <c r="C5" s="5"/>
      <c r="D5" s="6"/>
    </row>
  </sheetData>
  <sheetProtection algorithmName="SHA-512" hashValue="YryVvg+7IGqD6dWkm6lSGx6N46ZmWkZ2/8gOCcHXhbgCaJECGNKPj/pJrt9CaI7p3yFKmUSaY3iRPjKQtR6HHg==" saltValue="qtXrpx6feZrT2OYcp/MCu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672BC-097E-4455-A29E-D08AD0F3D5EB}">
  <sheetPr>
    <outlinePr summaryBelow="0"/>
  </sheetPr>
  <dimension ref="A1:BH5000"/>
  <sheetViews>
    <sheetView workbookViewId="0">
      <pane ySplit="7" topLeftCell="A8" activePane="bottomLeft" state="frozen"/>
      <selection pane="bottomLeft" activeCell="C77" sqref="C77:G77"/>
    </sheetView>
  </sheetViews>
  <sheetFormatPr defaultRowHeight="12.75" outlineLevelRow="3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51" t="s">
        <v>7</v>
      </c>
      <c r="B1" s="251"/>
      <c r="C1" s="251"/>
      <c r="D1" s="251"/>
      <c r="E1" s="251"/>
      <c r="F1" s="251"/>
      <c r="G1" s="251"/>
      <c r="AG1" t="s">
        <v>111</v>
      </c>
    </row>
    <row r="2" spans="1:60" ht="24.95" customHeight="1" x14ac:dyDescent="0.2">
      <c r="A2" s="145" t="s">
        <v>8</v>
      </c>
      <c r="B2" s="49" t="s">
        <v>43</v>
      </c>
      <c r="C2" s="252" t="s">
        <v>44</v>
      </c>
      <c r="D2" s="253"/>
      <c r="E2" s="253"/>
      <c r="F2" s="253"/>
      <c r="G2" s="254"/>
      <c r="AG2" t="s">
        <v>112</v>
      </c>
    </row>
    <row r="3" spans="1:60" ht="24.95" customHeight="1" x14ac:dyDescent="0.2">
      <c r="A3" s="145" t="s">
        <v>9</v>
      </c>
      <c r="B3" s="49" t="s">
        <v>52</v>
      </c>
      <c r="C3" s="252" t="s">
        <v>53</v>
      </c>
      <c r="D3" s="253"/>
      <c r="E3" s="253"/>
      <c r="F3" s="253"/>
      <c r="G3" s="254"/>
      <c r="AC3" s="126" t="s">
        <v>112</v>
      </c>
      <c r="AG3" t="s">
        <v>113</v>
      </c>
    </row>
    <row r="4" spans="1:60" ht="24.95" customHeight="1" x14ac:dyDescent="0.2">
      <c r="A4" s="146" t="s">
        <v>10</v>
      </c>
      <c r="B4" s="147" t="s">
        <v>52</v>
      </c>
      <c r="C4" s="255" t="s">
        <v>54</v>
      </c>
      <c r="D4" s="256"/>
      <c r="E4" s="256"/>
      <c r="F4" s="256"/>
      <c r="G4" s="257"/>
      <c r="AG4" t="s">
        <v>114</v>
      </c>
    </row>
    <row r="5" spans="1:60" x14ac:dyDescent="0.2">
      <c r="D5" s="10"/>
    </row>
    <row r="6" spans="1:60" ht="38.25" x14ac:dyDescent="0.2">
      <c r="A6" s="149" t="s">
        <v>115</v>
      </c>
      <c r="B6" s="151" t="s">
        <v>116</v>
      </c>
      <c r="C6" s="151" t="s">
        <v>117</v>
      </c>
      <c r="D6" s="150" t="s">
        <v>118</v>
      </c>
      <c r="E6" s="149" t="s">
        <v>119</v>
      </c>
      <c r="F6" s="148" t="s">
        <v>120</v>
      </c>
      <c r="G6" s="149" t="s">
        <v>31</v>
      </c>
      <c r="H6" s="152" t="s">
        <v>32</v>
      </c>
      <c r="I6" s="152" t="s">
        <v>121</v>
      </c>
      <c r="J6" s="152" t="s">
        <v>33</v>
      </c>
      <c r="K6" s="152" t="s">
        <v>122</v>
      </c>
      <c r="L6" s="152" t="s">
        <v>123</v>
      </c>
      <c r="M6" s="152" t="s">
        <v>124</v>
      </c>
      <c r="N6" s="152" t="s">
        <v>125</v>
      </c>
      <c r="O6" s="152" t="s">
        <v>126</v>
      </c>
      <c r="P6" s="152" t="s">
        <v>127</v>
      </c>
      <c r="Q6" s="152" t="s">
        <v>128</v>
      </c>
      <c r="R6" s="152" t="s">
        <v>129</v>
      </c>
      <c r="S6" s="152" t="s">
        <v>130</v>
      </c>
      <c r="T6" s="152" t="s">
        <v>131</v>
      </c>
      <c r="U6" s="152" t="s">
        <v>132</v>
      </c>
      <c r="V6" s="152" t="s">
        <v>133</v>
      </c>
      <c r="W6" s="152" t="s">
        <v>134</v>
      </c>
      <c r="X6" s="152" t="s">
        <v>135</v>
      </c>
      <c r="Y6" s="152" t="s">
        <v>136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4"/>
      <c r="O7" s="154"/>
      <c r="P7" s="154"/>
      <c r="Q7" s="154"/>
      <c r="R7" s="155"/>
      <c r="S7" s="155"/>
      <c r="T7" s="155"/>
      <c r="U7" s="155"/>
      <c r="V7" s="155"/>
      <c r="W7" s="155"/>
      <c r="X7" s="155"/>
      <c r="Y7" s="155"/>
    </row>
    <row r="8" spans="1:60" x14ac:dyDescent="0.2">
      <c r="A8" s="167" t="s">
        <v>137</v>
      </c>
      <c r="B8" s="168" t="s">
        <v>80</v>
      </c>
      <c r="C8" s="187" t="s">
        <v>81</v>
      </c>
      <c r="D8" s="169"/>
      <c r="E8" s="170"/>
      <c r="F8" s="171"/>
      <c r="G8" s="172">
        <f>SUMIF(AG9:AG9,"&lt;&gt;NOR",G9:G9)</f>
        <v>0</v>
      </c>
      <c r="H8" s="166"/>
      <c r="I8" s="166">
        <f>SUM(I9:I9)</f>
        <v>0</v>
      </c>
      <c r="J8" s="166"/>
      <c r="K8" s="166">
        <f>SUM(K9:K9)</f>
        <v>8256</v>
      </c>
      <c r="L8" s="166"/>
      <c r="M8" s="166">
        <f>SUM(M9:M9)</f>
        <v>0</v>
      </c>
      <c r="N8" s="165"/>
      <c r="O8" s="165">
        <f>SUM(O9:O9)</f>
        <v>0</v>
      </c>
      <c r="P8" s="165"/>
      <c r="Q8" s="165">
        <f>SUM(Q9:Q9)</f>
        <v>0</v>
      </c>
      <c r="R8" s="166"/>
      <c r="S8" s="166"/>
      <c r="T8" s="166"/>
      <c r="U8" s="166"/>
      <c r="V8" s="166">
        <f>SUM(V9:V9)</f>
        <v>12</v>
      </c>
      <c r="W8" s="166"/>
      <c r="X8" s="166"/>
      <c r="Y8" s="166"/>
      <c r="AG8" t="s">
        <v>138</v>
      </c>
    </row>
    <row r="9" spans="1:60" outlineLevel="1" x14ac:dyDescent="0.2">
      <c r="A9" s="180">
        <v>1</v>
      </c>
      <c r="B9" s="181" t="s">
        <v>139</v>
      </c>
      <c r="C9" s="188" t="s">
        <v>140</v>
      </c>
      <c r="D9" s="182" t="s">
        <v>141</v>
      </c>
      <c r="E9" s="183">
        <v>12</v>
      </c>
      <c r="F9" s="184">
        <v>0</v>
      </c>
      <c r="G9" s="185">
        <f>ROUND(E9*F9,2)</f>
        <v>0</v>
      </c>
      <c r="H9" s="164">
        <v>0</v>
      </c>
      <c r="I9" s="163">
        <f>ROUND(E9*H9,2)</f>
        <v>0</v>
      </c>
      <c r="J9" s="164">
        <v>688</v>
      </c>
      <c r="K9" s="163">
        <f>ROUND(E9*J9,2)</f>
        <v>8256</v>
      </c>
      <c r="L9" s="163">
        <v>21</v>
      </c>
      <c r="M9" s="163">
        <f>G9*(1+L9/100)</f>
        <v>0</v>
      </c>
      <c r="N9" s="162">
        <v>0</v>
      </c>
      <c r="O9" s="162">
        <f>ROUND(E9*N9,2)</f>
        <v>0</v>
      </c>
      <c r="P9" s="162">
        <v>0</v>
      </c>
      <c r="Q9" s="162">
        <f>ROUND(E9*P9,2)</f>
        <v>0</v>
      </c>
      <c r="R9" s="163"/>
      <c r="S9" s="163" t="s">
        <v>142</v>
      </c>
      <c r="T9" s="163" t="s">
        <v>142</v>
      </c>
      <c r="U9" s="163">
        <v>1</v>
      </c>
      <c r="V9" s="163">
        <f>ROUND(E9*U9,2)</f>
        <v>12</v>
      </c>
      <c r="W9" s="163"/>
      <c r="X9" s="163" t="s">
        <v>143</v>
      </c>
      <c r="Y9" s="163" t="s">
        <v>144</v>
      </c>
      <c r="Z9" s="153"/>
      <c r="AA9" s="153"/>
      <c r="AB9" s="153"/>
      <c r="AC9" s="153"/>
      <c r="AD9" s="153"/>
      <c r="AE9" s="153"/>
      <c r="AF9" s="153"/>
      <c r="AG9" s="153" t="s">
        <v>145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x14ac:dyDescent="0.2">
      <c r="A10" s="167" t="s">
        <v>137</v>
      </c>
      <c r="B10" s="168" t="s">
        <v>88</v>
      </c>
      <c r="C10" s="187" t="s">
        <v>89</v>
      </c>
      <c r="D10" s="169"/>
      <c r="E10" s="170"/>
      <c r="F10" s="171"/>
      <c r="G10" s="172">
        <f>SUMIF(AG11:AG16,"&lt;&gt;NOR",G11:G16)</f>
        <v>0</v>
      </c>
      <c r="H10" s="166"/>
      <c r="I10" s="166">
        <f>SUM(I11:I16)</f>
        <v>4361.5</v>
      </c>
      <c r="J10" s="166"/>
      <c r="K10" s="166">
        <f>SUM(K11:K16)</f>
        <v>4936.3200000000006</v>
      </c>
      <c r="L10" s="166"/>
      <c r="M10" s="166">
        <f>SUM(M11:M16)</f>
        <v>0</v>
      </c>
      <c r="N10" s="165"/>
      <c r="O10" s="165">
        <f>SUM(O11:O16)</f>
        <v>0.02</v>
      </c>
      <c r="P10" s="165"/>
      <c r="Q10" s="165">
        <f>SUM(Q11:Q16)</f>
        <v>0.05</v>
      </c>
      <c r="R10" s="166"/>
      <c r="S10" s="166"/>
      <c r="T10" s="166"/>
      <c r="U10" s="166"/>
      <c r="V10" s="166">
        <f>SUM(V11:V16)</f>
        <v>6.9</v>
      </c>
      <c r="W10" s="166"/>
      <c r="X10" s="166"/>
      <c r="Y10" s="166"/>
      <c r="AG10" t="s">
        <v>138</v>
      </c>
    </row>
    <row r="11" spans="1:60" outlineLevel="1" x14ac:dyDescent="0.2">
      <c r="A11" s="180">
        <v>2</v>
      </c>
      <c r="B11" s="181" t="s">
        <v>146</v>
      </c>
      <c r="C11" s="188" t="s">
        <v>147</v>
      </c>
      <c r="D11" s="182" t="s">
        <v>148</v>
      </c>
      <c r="E11" s="183">
        <v>22.28772</v>
      </c>
      <c r="F11" s="184">
        <v>0</v>
      </c>
      <c r="G11" s="185">
        <f>ROUND(E11*F11,2)</f>
        <v>0</v>
      </c>
      <c r="H11" s="164">
        <v>0</v>
      </c>
      <c r="I11" s="163">
        <f>ROUND(E11*H11,2)</f>
        <v>0</v>
      </c>
      <c r="J11" s="164">
        <v>123</v>
      </c>
      <c r="K11" s="163">
        <f>ROUND(E11*J11,2)</f>
        <v>2741.39</v>
      </c>
      <c r="L11" s="163">
        <v>21</v>
      </c>
      <c r="M11" s="163">
        <f>G11*(1+L11/100)</f>
        <v>0</v>
      </c>
      <c r="N11" s="162">
        <v>0</v>
      </c>
      <c r="O11" s="162">
        <f>ROUND(E11*N11,2)</f>
        <v>0</v>
      </c>
      <c r="P11" s="162">
        <v>2.3999999999999998E-3</v>
      </c>
      <c r="Q11" s="162">
        <f>ROUND(E11*P11,2)</f>
        <v>0.05</v>
      </c>
      <c r="R11" s="163"/>
      <c r="S11" s="163" t="s">
        <v>142</v>
      </c>
      <c r="T11" s="163" t="s">
        <v>142</v>
      </c>
      <c r="U11" s="163">
        <v>0.2</v>
      </c>
      <c r="V11" s="163">
        <f>ROUND(E11*U11,2)</f>
        <v>4.46</v>
      </c>
      <c r="W11" s="163"/>
      <c r="X11" s="163" t="s">
        <v>143</v>
      </c>
      <c r="Y11" s="163" t="s">
        <v>144</v>
      </c>
      <c r="Z11" s="153"/>
      <c r="AA11" s="153"/>
      <c r="AB11" s="153"/>
      <c r="AC11" s="153"/>
      <c r="AD11" s="153"/>
      <c r="AE11" s="153"/>
      <c r="AF11" s="153"/>
      <c r="AG11" s="153" t="s">
        <v>145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74">
        <v>3</v>
      </c>
      <c r="B12" s="175" t="s">
        <v>149</v>
      </c>
      <c r="C12" s="189" t="s">
        <v>150</v>
      </c>
      <c r="D12" s="176" t="s">
        <v>148</v>
      </c>
      <c r="E12" s="177">
        <v>4.0191999999999997</v>
      </c>
      <c r="F12" s="178">
        <v>0</v>
      </c>
      <c r="G12" s="179">
        <f>ROUND(E12*F12,2)</f>
        <v>0</v>
      </c>
      <c r="H12" s="164">
        <v>78</v>
      </c>
      <c r="I12" s="163">
        <f>ROUND(E12*H12,2)</f>
        <v>313.5</v>
      </c>
      <c r="J12" s="164">
        <v>455</v>
      </c>
      <c r="K12" s="163">
        <f>ROUND(E12*J12,2)</f>
        <v>1828.74</v>
      </c>
      <c r="L12" s="163">
        <v>21</v>
      </c>
      <c r="M12" s="163">
        <f>G12*(1+L12/100)</f>
        <v>0</v>
      </c>
      <c r="N12" s="162">
        <v>2.0500000000000002E-3</v>
      </c>
      <c r="O12" s="162">
        <f>ROUND(E12*N12,2)</f>
        <v>0.01</v>
      </c>
      <c r="P12" s="162">
        <v>0</v>
      </c>
      <c r="Q12" s="162">
        <f>ROUND(E12*P12,2)</f>
        <v>0</v>
      </c>
      <c r="R12" s="163"/>
      <c r="S12" s="163" t="s">
        <v>142</v>
      </c>
      <c r="T12" s="163" t="s">
        <v>142</v>
      </c>
      <c r="U12" s="163">
        <v>0.60699999999999998</v>
      </c>
      <c r="V12" s="163">
        <f>ROUND(E12*U12,2)</f>
        <v>2.44</v>
      </c>
      <c r="W12" s="163"/>
      <c r="X12" s="163" t="s">
        <v>143</v>
      </c>
      <c r="Y12" s="163" t="s">
        <v>144</v>
      </c>
      <c r="Z12" s="153"/>
      <c r="AA12" s="153"/>
      <c r="AB12" s="153"/>
      <c r="AC12" s="153"/>
      <c r="AD12" s="153"/>
      <c r="AE12" s="153"/>
      <c r="AF12" s="153"/>
      <c r="AG12" s="153" t="s">
        <v>145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2" x14ac:dyDescent="0.2">
      <c r="A13" s="160"/>
      <c r="B13" s="161"/>
      <c r="C13" s="247" t="s">
        <v>151</v>
      </c>
      <c r="D13" s="248"/>
      <c r="E13" s="248"/>
      <c r="F13" s="248"/>
      <c r="G13" s="248"/>
      <c r="H13" s="163"/>
      <c r="I13" s="163"/>
      <c r="J13" s="163"/>
      <c r="K13" s="163"/>
      <c r="L13" s="163"/>
      <c r="M13" s="163"/>
      <c r="N13" s="162"/>
      <c r="O13" s="162"/>
      <c r="P13" s="162"/>
      <c r="Q13" s="162"/>
      <c r="R13" s="163"/>
      <c r="S13" s="163"/>
      <c r="T13" s="163"/>
      <c r="U13" s="163"/>
      <c r="V13" s="163"/>
      <c r="W13" s="163"/>
      <c r="X13" s="163"/>
      <c r="Y13" s="163"/>
      <c r="Z13" s="153"/>
      <c r="AA13" s="153"/>
      <c r="AB13" s="153"/>
      <c r="AC13" s="153"/>
      <c r="AD13" s="153"/>
      <c r="AE13" s="153"/>
      <c r="AF13" s="153"/>
      <c r="AG13" s="153" t="s">
        <v>152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80">
        <v>4</v>
      </c>
      <c r="B14" s="181" t="s">
        <v>153</v>
      </c>
      <c r="C14" s="188" t="s">
        <v>154</v>
      </c>
      <c r="D14" s="182" t="s">
        <v>155</v>
      </c>
      <c r="E14" s="183">
        <v>8</v>
      </c>
      <c r="F14" s="184">
        <v>0</v>
      </c>
      <c r="G14" s="185">
        <f>ROUND(E14*F14,2)</f>
        <v>0</v>
      </c>
      <c r="H14" s="164">
        <v>506</v>
      </c>
      <c r="I14" s="163">
        <f>ROUND(E14*H14,2)</f>
        <v>4048</v>
      </c>
      <c r="J14" s="164">
        <v>0</v>
      </c>
      <c r="K14" s="163">
        <f>ROUND(E14*J14,2)</f>
        <v>0</v>
      </c>
      <c r="L14" s="163">
        <v>21</v>
      </c>
      <c r="M14" s="163">
        <f>G14*(1+L14/100)</f>
        <v>0</v>
      </c>
      <c r="N14" s="162">
        <v>1.23E-3</v>
      </c>
      <c r="O14" s="162">
        <f>ROUND(E14*N14,2)</f>
        <v>0.01</v>
      </c>
      <c r="P14" s="162">
        <v>0</v>
      </c>
      <c r="Q14" s="162">
        <f>ROUND(E14*P14,2)</f>
        <v>0</v>
      </c>
      <c r="R14" s="163" t="s">
        <v>156</v>
      </c>
      <c r="S14" s="163" t="s">
        <v>142</v>
      </c>
      <c r="T14" s="163" t="s">
        <v>142</v>
      </c>
      <c r="U14" s="163">
        <v>0</v>
      </c>
      <c r="V14" s="163">
        <f>ROUND(E14*U14,2)</f>
        <v>0</v>
      </c>
      <c r="W14" s="163"/>
      <c r="X14" s="163" t="s">
        <v>157</v>
      </c>
      <c r="Y14" s="163" t="s">
        <v>144</v>
      </c>
      <c r="Z14" s="153"/>
      <c r="AA14" s="153"/>
      <c r="AB14" s="153"/>
      <c r="AC14" s="153"/>
      <c r="AD14" s="153"/>
      <c r="AE14" s="153"/>
      <c r="AF14" s="153"/>
      <c r="AG14" s="153" t="s">
        <v>158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80">
        <v>5</v>
      </c>
      <c r="B15" s="181" t="s">
        <v>159</v>
      </c>
      <c r="C15" s="188" t="s">
        <v>160</v>
      </c>
      <c r="D15" s="182" t="s">
        <v>0</v>
      </c>
      <c r="E15" s="183">
        <v>89.316199999999995</v>
      </c>
      <c r="F15" s="184">
        <v>0</v>
      </c>
      <c r="G15" s="185">
        <f>ROUND(E15*F15,2)</f>
        <v>0</v>
      </c>
      <c r="H15" s="164">
        <v>0</v>
      </c>
      <c r="I15" s="163">
        <f>ROUND(E15*H15,2)</f>
        <v>0</v>
      </c>
      <c r="J15" s="164">
        <v>2.6</v>
      </c>
      <c r="K15" s="163">
        <f>ROUND(E15*J15,2)</f>
        <v>232.22</v>
      </c>
      <c r="L15" s="163">
        <v>21</v>
      </c>
      <c r="M15" s="163">
        <f>G15*(1+L15/100)</f>
        <v>0</v>
      </c>
      <c r="N15" s="162">
        <v>0</v>
      </c>
      <c r="O15" s="162">
        <f>ROUND(E15*N15,2)</f>
        <v>0</v>
      </c>
      <c r="P15" s="162">
        <v>0</v>
      </c>
      <c r="Q15" s="162">
        <f>ROUND(E15*P15,2)</f>
        <v>0</v>
      </c>
      <c r="R15" s="163"/>
      <c r="S15" s="163" t="s">
        <v>142</v>
      </c>
      <c r="T15" s="163" t="s">
        <v>142</v>
      </c>
      <c r="U15" s="163">
        <v>0</v>
      </c>
      <c r="V15" s="163">
        <f>ROUND(E15*U15,2)</f>
        <v>0</v>
      </c>
      <c r="W15" s="163"/>
      <c r="X15" s="163" t="s">
        <v>161</v>
      </c>
      <c r="Y15" s="163" t="s">
        <v>144</v>
      </c>
      <c r="Z15" s="153"/>
      <c r="AA15" s="153"/>
      <c r="AB15" s="153"/>
      <c r="AC15" s="153"/>
      <c r="AD15" s="153"/>
      <c r="AE15" s="153"/>
      <c r="AF15" s="153"/>
      <c r="AG15" s="153" t="s">
        <v>162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80">
        <v>6</v>
      </c>
      <c r="B16" s="181" t="s">
        <v>163</v>
      </c>
      <c r="C16" s="188" t="s">
        <v>164</v>
      </c>
      <c r="D16" s="182" t="s">
        <v>0</v>
      </c>
      <c r="E16" s="183">
        <v>89.316199999999995</v>
      </c>
      <c r="F16" s="184">
        <v>0</v>
      </c>
      <c r="G16" s="185">
        <f>ROUND(E16*F16,2)</f>
        <v>0</v>
      </c>
      <c r="H16" s="164">
        <v>0</v>
      </c>
      <c r="I16" s="163">
        <f>ROUND(E16*H16,2)</f>
        <v>0</v>
      </c>
      <c r="J16" s="164">
        <v>1.5</v>
      </c>
      <c r="K16" s="163">
        <f>ROUND(E16*J16,2)</f>
        <v>133.97</v>
      </c>
      <c r="L16" s="163">
        <v>21</v>
      </c>
      <c r="M16" s="163">
        <f>G16*(1+L16/100)</f>
        <v>0</v>
      </c>
      <c r="N16" s="162">
        <v>0</v>
      </c>
      <c r="O16" s="162">
        <f>ROUND(E16*N16,2)</f>
        <v>0</v>
      </c>
      <c r="P16" s="162">
        <v>0</v>
      </c>
      <c r="Q16" s="162">
        <f>ROUND(E16*P16,2)</f>
        <v>0</v>
      </c>
      <c r="R16" s="163"/>
      <c r="S16" s="163" t="s">
        <v>142</v>
      </c>
      <c r="T16" s="163" t="s">
        <v>142</v>
      </c>
      <c r="U16" s="163">
        <v>0</v>
      </c>
      <c r="V16" s="163">
        <f>ROUND(E16*U16,2)</f>
        <v>0</v>
      </c>
      <c r="W16" s="163"/>
      <c r="X16" s="163" t="s">
        <v>161</v>
      </c>
      <c r="Y16" s="163" t="s">
        <v>144</v>
      </c>
      <c r="Z16" s="153"/>
      <c r="AA16" s="153"/>
      <c r="AB16" s="153"/>
      <c r="AC16" s="153"/>
      <c r="AD16" s="153"/>
      <c r="AE16" s="153"/>
      <c r="AF16" s="153"/>
      <c r="AG16" s="153" t="s">
        <v>162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x14ac:dyDescent="0.2">
      <c r="A17" s="167" t="s">
        <v>137</v>
      </c>
      <c r="B17" s="168" t="s">
        <v>90</v>
      </c>
      <c r="C17" s="187" t="s">
        <v>91</v>
      </c>
      <c r="D17" s="169"/>
      <c r="E17" s="170"/>
      <c r="F17" s="171"/>
      <c r="G17" s="172">
        <f>SUMIF(AG18:AG18,"&lt;&gt;NOR",G18:G18)</f>
        <v>0</v>
      </c>
      <c r="H17" s="166"/>
      <c r="I17" s="166">
        <f>SUM(I18:I18)</f>
        <v>379.8</v>
      </c>
      <c r="J17" s="166"/>
      <c r="K17" s="166">
        <f>SUM(K18:K18)</f>
        <v>126.2</v>
      </c>
      <c r="L17" s="166"/>
      <c r="M17" s="166">
        <f>SUM(M18:M18)</f>
        <v>0</v>
      </c>
      <c r="N17" s="165"/>
      <c r="O17" s="165">
        <f>SUM(O18:O18)</f>
        <v>0</v>
      </c>
      <c r="P17" s="165"/>
      <c r="Q17" s="165">
        <f>SUM(Q18:Q18)</f>
        <v>0</v>
      </c>
      <c r="R17" s="166"/>
      <c r="S17" s="166"/>
      <c r="T17" s="166"/>
      <c r="U17" s="166"/>
      <c r="V17" s="166">
        <f>SUM(V18:V18)</f>
        <v>0.23</v>
      </c>
      <c r="W17" s="166"/>
      <c r="X17" s="166"/>
      <c r="Y17" s="166"/>
      <c r="AG17" t="s">
        <v>138</v>
      </c>
    </row>
    <row r="18" spans="1:60" outlineLevel="1" x14ac:dyDescent="0.2">
      <c r="A18" s="180">
        <v>7</v>
      </c>
      <c r="B18" s="181" t="s">
        <v>165</v>
      </c>
      <c r="C18" s="188" t="s">
        <v>166</v>
      </c>
      <c r="D18" s="182" t="s">
        <v>167</v>
      </c>
      <c r="E18" s="183">
        <v>2</v>
      </c>
      <c r="F18" s="184">
        <v>0</v>
      </c>
      <c r="G18" s="185">
        <f>ROUND(E18*F18,2)</f>
        <v>0</v>
      </c>
      <c r="H18" s="164">
        <v>189.9</v>
      </c>
      <c r="I18" s="163">
        <f>ROUND(E18*H18,2)</f>
        <v>379.8</v>
      </c>
      <c r="J18" s="164">
        <v>63.1</v>
      </c>
      <c r="K18" s="163">
        <f>ROUND(E18*J18,2)</f>
        <v>126.2</v>
      </c>
      <c r="L18" s="163">
        <v>21</v>
      </c>
      <c r="M18" s="163">
        <f>G18*(1+L18/100)</f>
        <v>0</v>
      </c>
      <c r="N18" s="162">
        <v>1.15E-3</v>
      </c>
      <c r="O18" s="162">
        <f>ROUND(E18*N18,2)</f>
        <v>0</v>
      </c>
      <c r="P18" s="162">
        <v>0</v>
      </c>
      <c r="Q18" s="162">
        <f>ROUND(E18*P18,2)</f>
        <v>0</v>
      </c>
      <c r="R18" s="163"/>
      <c r="S18" s="163" t="s">
        <v>142</v>
      </c>
      <c r="T18" s="163" t="s">
        <v>142</v>
      </c>
      <c r="U18" s="163">
        <v>0.114</v>
      </c>
      <c r="V18" s="163">
        <f>ROUND(E18*U18,2)</f>
        <v>0.23</v>
      </c>
      <c r="W18" s="163"/>
      <c r="X18" s="163" t="s">
        <v>143</v>
      </c>
      <c r="Y18" s="163" t="s">
        <v>144</v>
      </c>
      <c r="Z18" s="153"/>
      <c r="AA18" s="153"/>
      <c r="AB18" s="153"/>
      <c r="AC18" s="153"/>
      <c r="AD18" s="153"/>
      <c r="AE18" s="153"/>
      <c r="AF18" s="153"/>
      <c r="AG18" s="153" t="s">
        <v>145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x14ac:dyDescent="0.2">
      <c r="A19" s="167" t="s">
        <v>137</v>
      </c>
      <c r="B19" s="168" t="s">
        <v>92</v>
      </c>
      <c r="C19" s="187" t="s">
        <v>93</v>
      </c>
      <c r="D19" s="169"/>
      <c r="E19" s="170"/>
      <c r="F19" s="171"/>
      <c r="G19" s="172">
        <f>SUMIF(AG20:AG29,"&lt;&gt;NOR",G20:G29)</f>
        <v>0</v>
      </c>
      <c r="H19" s="166"/>
      <c r="I19" s="166">
        <f>SUM(I20:I29)</f>
        <v>7420.48</v>
      </c>
      <c r="J19" s="166"/>
      <c r="K19" s="166">
        <f>SUM(K20:K29)</f>
        <v>16235.86</v>
      </c>
      <c r="L19" s="166"/>
      <c r="M19" s="166">
        <f>SUM(M20:M29)</f>
        <v>0</v>
      </c>
      <c r="N19" s="165"/>
      <c r="O19" s="165">
        <f>SUM(O20:O29)</f>
        <v>0.06</v>
      </c>
      <c r="P19" s="165"/>
      <c r="Q19" s="165">
        <f>SUM(Q20:Q29)</f>
        <v>0.83000000000000007</v>
      </c>
      <c r="R19" s="166"/>
      <c r="S19" s="166"/>
      <c r="T19" s="166"/>
      <c r="U19" s="166"/>
      <c r="V19" s="166">
        <f>SUM(V20:V29)</f>
        <v>21.659999999999997</v>
      </c>
      <c r="W19" s="166"/>
      <c r="X19" s="166"/>
      <c r="Y19" s="166"/>
      <c r="AG19" t="s">
        <v>138</v>
      </c>
    </row>
    <row r="20" spans="1:60" ht="22.5" outlineLevel="1" x14ac:dyDescent="0.2">
      <c r="A20" s="180">
        <v>8</v>
      </c>
      <c r="B20" s="181" t="s">
        <v>168</v>
      </c>
      <c r="C20" s="188" t="s">
        <v>169</v>
      </c>
      <c r="D20" s="182" t="s">
        <v>155</v>
      </c>
      <c r="E20" s="183">
        <v>22</v>
      </c>
      <c r="F20" s="184">
        <v>0</v>
      </c>
      <c r="G20" s="185">
        <f>ROUND(E20*F20,2)</f>
        <v>0</v>
      </c>
      <c r="H20" s="164">
        <v>6.99</v>
      </c>
      <c r="I20" s="163">
        <f>ROUND(E20*H20,2)</f>
        <v>153.78</v>
      </c>
      <c r="J20" s="164">
        <v>34.11</v>
      </c>
      <c r="K20" s="163">
        <f>ROUND(E20*J20,2)</f>
        <v>750.42</v>
      </c>
      <c r="L20" s="163">
        <v>21</v>
      </c>
      <c r="M20" s="163">
        <f>G20*(1+L20/100)</f>
        <v>0</v>
      </c>
      <c r="N20" s="162">
        <v>2.0000000000000002E-5</v>
      </c>
      <c r="O20" s="162">
        <f>ROUND(E20*N20,2)</f>
        <v>0</v>
      </c>
      <c r="P20" s="162">
        <v>3.2000000000000002E-3</v>
      </c>
      <c r="Q20" s="162">
        <f>ROUND(E20*P20,2)</f>
        <v>7.0000000000000007E-2</v>
      </c>
      <c r="R20" s="163"/>
      <c r="S20" s="163" t="s">
        <v>142</v>
      </c>
      <c r="T20" s="163" t="s">
        <v>142</v>
      </c>
      <c r="U20" s="163">
        <v>5.2999999999999999E-2</v>
      </c>
      <c r="V20" s="163">
        <f>ROUND(E20*U20,2)</f>
        <v>1.17</v>
      </c>
      <c r="W20" s="163"/>
      <c r="X20" s="163" t="s">
        <v>143</v>
      </c>
      <c r="Y20" s="163" t="s">
        <v>144</v>
      </c>
      <c r="Z20" s="153"/>
      <c r="AA20" s="153"/>
      <c r="AB20" s="153"/>
      <c r="AC20" s="153"/>
      <c r="AD20" s="153"/>
      <c r="AE20" s="153"/>
      <c r="AF20" s="153"/>
      <c r="AG20" s="153" t="s">
        <v>145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ht="22.5" outlineLevel="1" x14ac:dyDescent="0.2">
      <c r="A21" s="180">
        <v>9</v>
      </c>
      <c r="B21" s="181" t="s">
        <v>170</v>
      </c>
      <c r="C21" s="188" t="s">
        <v>171</v>
      </c>
      <c r="D21" s="182" t="s">
        <v>155</v>
      </c>
      <c r="E21" s="183">
        <v>46.5</v>
      </c>
      <c r="F21" s="184">
        <v>0</v>
      </c>
      <c r="G21" s="185">
        <f>ROUND(E21*F21,2)</f>
        <v>0</v>
      </c>
      <c r="H21" s="164">
        <v>36.35</v>
      </c>
      <c r="I21" s="163">
        <f>ROUND(E21*H21,2)</f>
        <v>1690.28</v>
      </c>
      <c r="J21" s="164">
        <v>66.150000000000006</v>
      </c>
      <c r="K21" s="163">
        <f>ROUND(E21*J21,2)</f>
        <v>3075.98</v>
      </c>
      <c r="L21" s="163">
        <v>21</v>
      </c>
      <c r="M21" s="163">
        <f>G21*(1+L21/100)</f>
        <v>0</v>
      </c>
      <c r="N21" s="162">
        <v>9.0000000000000006E-5</v>
      </c>
      <c r="O21" s="162">
        <f>ROUND(E21*N21,2)</f>
        <v>0</v>
      </c>
      <c r="P21" s="162">
        <v>8.5800000000000008E-3</v>
      </c>
      <c r="Q21" s="162">
        <f>ROUND(E21*P21,2)</f>
        <v>0.4</v>
      </c>
      <c r="R21" s="163"/>
      <c r="S21" s="163" t="s">
        <v>142</v>
      </c>
      <c r="T21" s="163" t="s">
        <v>142</v>
      </c>
      <c r="U21" s="163">
        <v>0.1</v>
      </c>
      <c r="V21" s="163">
        <f>ROUND(E21*U21,2)</f>
        <v>4.6500000000000004</v>
      </c>
      <c r="W21" s="163"/>
      <c r="X21" s="163" t="s">
        <v>143</v>
      </c>
      <c r="Y21" s="163" t="s">
        <v>144</v>
      </c>
      <c r="Z21" s="153"/>
      <c r="AA21" s="153"/>
      <c r="AB21" s="153"/>
      <c r="AC21" s="153"/>
      <c r="AD21" s="153"/>
      <c r="AE21" s="153"/>
      <c r="AF21" s="153"/>
      <c r="AG21" s="153" t="s">
        <v>145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74">
        <v>10</v>
      </c>
      <c r="B22" s="175" t="s">
        <v>172</v>
      </c>
      <c r="C22" s="189" t="s">
        <v>173</v>
      </c>
      <c r="D22" s="176" t="s">
        <v>155</v>
      </c>
      <c r="E22" s="177">
        <v>8</v>
      </c>
      <c r="F22" s="178">
        <v>0</v>
      </c>
      <c r="G22" s="179">
        <f>ROUND(E22*F22,2)</f>
        <v>0</v>
      </c>
      <c r="H22" s="164">
        <v>560.23</v>
      </c>
      <c r="I22" s="163">
        <f>ROUND(E22*H22,2)</f>
        <v>4481.84</v>
      </c>
      <c r="J22" s="164">
        <v>552.77</v>
      </c>
      <c r="K22" s="163">
        <f>ROUND(E22*J22,2)</f>
        <v>4422.16</v>
      </c>
      <c r="L22" s="163">
        <v>21</v>
      </c>
      <c r="M22" s="163">
        <f>G22*(1+L22/100)</f>
        <v>0</v>
      </c>
      <c r="N22" s="162">
        <v>7.8300000000000002E-3</v>
      </c>
      <c r="O22" s="162">
        <f>ROUND(E22*N22,2)</f>
        <v>0.06</v>
      </c>
      <c r="P22" s="162">
        <v>0</v>
      </c>
      <c r="Q22" s="162">
        <f>ROUND(E22*P22,2)</f>
        <v>0</v>
      </c>
      <c r="R22" s="163"/>
      <c r="S22" s="163" t="s">
        <v>142</v>
      </c>
      <c r="T22" s="163" t="s">
        <v>142</v>
      </c>
      <c r="U22" s="163">
        <v>0.77</v>
      </c>
      <c r="V22" s="163">
        <f>ROUND(E22*U22,2)</f>
        <v>6.16</v>
      </c>
      <c r="W22" s="163"/>
      <c r="X22" s="163" t="s">
        <v>143</v>
      </c>
      <c r="Y22" s="163" t="s">
        <v>144</v>
      </c>
      <c r="Z22" s="153"/>
      <c r="AA22" s="153"/>
      <c r="AB22" s="153"/>
      <c r="AC22" s="153"/>
      <c r="AD22" s="153"/>
      <c r="AE22" s="153"/>
      <c r="AF22" s="153"/>
      <c r="AG22" s="153" t="s">
        <v>145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2" x14ac:dyDescent="0.2">
      <c r="A23" s="160"/>
      <c r="B23" s="161"/>
      <c r="C23" s="247" t="s">
        <v>174</v>
      </c>
      <c r="D23" s="248"/>
      <c r="E23" s="248"/>
      <c r="F23" s="248"/>
      <c r="G23" s="248"/>
      <c r="H23" s="163"/>
      <c r="I23" s="163"/>
      <c r="J23" s="163"/>
      <c r="K23" s="163"/>
      <c r="L23" s="163"/>
      <c r="M23" s="163"/>
      <c r="N23" s="162"/>
      <c r="O23" s="162"/>
      <c r="P23" s="162"/>
      <c r="Q23" s="162"/>
      <c r="R23" s="163"/>
      <c r="S23" s="163"/>
      <c r="T23" s="163"/>
      <c r="U23" s="163"/>
      <c r="V23" s="163"/>
      <c r="W23" s="163"/>
      <c r="X23" s="163"/>
      <c r="Y23" s="163"/>
      <c r="Z23" s="153"/>
      <c r="AA23" s="153"/>
      <c r="AB23" s="153"/>
      <c r="AC23" s="153"/>
      <c r="AD23" s="153"/>
      <c r="AE23" s="153"/>
      <c r="AF23" s="153"/>
      <c r="AG23" s="153" t="s">
        <v>152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80">
        <v>11</v>
      </c>
      <c r="B24" s="181" t="s">
        <v>175</v>
      </c>
      <c r="C24" s="188" t="s">
        <v>176</v>
      </c>
      <c r="D24" s="182" t="s">
        <v>155</v>
      </c>
      <c r="E24" s="183">
        <v>43</v>
      </c>
      <c r="F24" s="184">
        <v>0</v>
      </c>
      <c r="G24" s="185">
        <f>ROUND(E24*F24,2)</f>
        <v>0</v>
      </c>
      <c r="H24" s="164">
        <v>24.5</v>
      </c>
      <c r="I24" s="163">
        <f>ROUND(E24*H24,2)</f>
        <v>1053.5</v>
      </c>
      <c r="J24" s="164">
        <v>120.5</v>
      </c>
      <c r="K24" s="163">
        <f>ROUND(E24*J24,2)</f>
        <v>5181.5</v>
      </c>
      <c r="L24" s="163">
        <v>21</v>
      </c>
      <c r="M24" s="163">
        <f>G24*(1+L24/100)</f>
        <v>0</v>
      </c>
      <c r="N24" s="162">
        <v>6.0000000000000002E-5</v>
      </c>
      <c r="O24" s="162">
        <f>ROUND(E24*N24,2)</f>
        <v>0</v>
      </c>
      <c r="P24" s="162">
        <v>8.4100000000000008E-3</v>
      </c>
      <c r="Q24" s="162">
        <f>ROUND(E24*P24,2)</f>
        <v>0.36</v>
      </c>
      <c r="R24" s="163"/>
      <c r="S24" s="163" t="s">
        <v>142</v>
      </c>
      <c r="T24" s="163" t="s">
        <v>142</v>
      </c>
      <c r="U24" s="163">
        <v>0.187</v>
      </c>
      <c r="V24" s="163">
        <f>ROUND(E24*U24,2)</f>
        <v>8.0399999999999991</v>
      </c>
      <c r="W24" s="163"/>
      <c r="X24" s="163" t="s">
        <v>143</v>
      </c>
      <c r="Y24" s="163" t="s">
        <v>144</v>
      </c>
      <c r="Z24" s="153"/>
      <c r="AA24" s="153"/>
      <c r="AB24" s="153"/>
      <c r="AC24" s="153"/>
      <c r="AD24" s="153"/>
      <c r="AE24" s="153"/>
      <c r="AF24" s="153"/>
      <c r="AG24" s="153" t="s">
        <v>145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80">
        <v>12</v>
      </c>
      <c r="B25" s="181" t="s">
        <v>177</v>
      </c>
      <c r="C25" s="188" t="s">
        <v>178</v>
      </c>
      <c r="D25" s="182" t="s">
        <v>179</v>
      </c>
      <c r="E25" s="183">
        <v>15</v>
      </c>
      <c r="F25" s="184">
        <v>0</v>
      </c>
      <c r="G25" s="185">
        <f>ROUND(E25*F25,2)</f>
        <v>0</v>
      </c>
      <c r="H25" s="164">
        <v>0.52</v>
      </c>
      <c r="I25" s="163">
        <f>ROUND(E25*H25,2)</f>
        <v>7.8</v>
      </c>
      <c r="J25" s="164">
        <v>3.23</v>
      </c>
      <c r="K25" s="163">
        <f>ROUND(E25*J25,2)</f>
        <v>48.45</v>
      </c>
      <c r="L25" s="163">
        <v>21</v>
      </c>
      <c r="M25" s="163">
        <f>G25*(1+L25/100)</f>
        <v>0</v>
      </c>
      <c r="N25" s="162">
        <v>0</v>
      </c>
      <c r="O25" s="162">
        <f>ROUND(E25*N25,2)</f>
        <v>0</v>
      </c>
      <c r="P25" s="162">
        <v>3.1E-4</v>
      </c>
      <c r="Q25" s="162">
        <f>ROUND(E25*P25,2)</f>
        <v>0</v>
      </c>
      <c r="R25" s="163"/>
      <c r="S25" s="163" t="s">
        <v>142</v>
      </c>
      <c r="T25" s="163" t="s">
        <v>142</v>
      </c>
      <c r="U25" s="163">
        <v>5.0000000000000001E-3</v>
      </c>
      <c r="V25" s="163">
        <f>ROUND(E25*U25,2)</f>
        <v>0.08</v>
      </c>
      <c r="W25" s="163"/>
      <c r="X25" s="163" t="s">
        <v>143</v>
      </c>
      <c r="Y25" s="163" t="s">
        <v>144</v>
      </c>
      <c r="Z25" s="153"/>
      <c r="AA25" s="153"/>
      <c r="AB25" s="153"/>
      <c r="AC25" s="153"/>
      <c r="AD25" s="153"/>
      <c r="AE25" s="153"/>
      <c r="AF25" s="153"/>
      <c r="AG25" s="153" t="s">
        <v>145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74">
        <v>13</v>
      </c>
      <c r="B26" s="175" t="s">
        <v>180</v>
      </c>
      <c r="C26" s="189" t="s">
        <v>181</v>
      </c>
      <c r="D26" s="176" t="s">
        <v>155</v>
      </c>
      <c r="E26" s="177">
        <v>52</v>
      </c>
      <c r="F26" s="178">
        <v>0</v>
      </c>
      <c r="G26" s="179">
        <f>ROUND(E26*F26,2)</f>
        <v>0</v>
      </c>
      <c r="H26" s="164">
        <v>0.64</v>
      </c>
      <c r="I26" s="163">
        <f>ROUND(E26*H26,2)</f>
        <v>33.28</v>
      </c>
      <c r="J26" s="164">
        <v>24.26</v>
      </c>
      <c r="K26" s="163">
        <f>ROUND(E26*J26,2)</f>
        <v>1261.52</v>
      </c>
      <c r="L26" s="163">
        <v>21</v>
      </c>
      <c r="M26" s="163">
        <f>G26*(1+L26/100)</f>
        <v>0</v>
      </c>
      <c r="N26" s="162">
        <v>0</v>
      </c>
      <c r="O26" s="162">
        <f>ROUND(E26*N26,2)</f>
        <v>0</v>
      </c>
      <c r="P26" s="162">
        <v>0</v>
      </c>
      <c r="Q26" s="162">
        <f>ROUND(E26*P26,2)</f>
        <v>0</v>
      </c>
      <c r="R26" s="163"/>
      <c r="S26" s="163" t="s">
        <v>142</v>
      </c>
      <c r="T26" s="163" t="s">
        <v>142</v>
      </c>
      <c r="U26" s="163">
        <v>0.03</v>
      </c>
      <c r="V26" s="163">
        <f>ROUND(E26*U26,2)</f>
        <v>1.56</v>
      </c>
      <c r="W26" s="163"/>
      <c r="X26" s="163" t="s">
        <v>143</v>
      </c>
      <c r="Y26" s="163" t="s">
        <v>144</v>
      </c>
      <c r="Z26" s="153"/>
      <c r="AA26" s="153"/>
      <c r="AB26" s="153"/>
      <c r="AC26" s="153"/>
      <c r="AD26" s="153"/>
      <c r="AE26" s="153"/>
      <c r="AF26" s="153"/>
      <c r="AG26" s="153" t="s">
        <v>145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2" x14ac:dyDescent="0.2">
      <c r="A27" s="160"/>
      <c r="B27" s="161"/>
      <c r="C27" s="247" t="s">
        <v>182</v>
      </c>
      <c r="D27" s="248"/>
      <c r="E27" s="248"/>
      <c r="F27" s="248"/>
      <c r="G27" s="248"/>
      <c r="H27" s="163"/>
      <c r="I27" s="163"/>
      <c r="J27" s="163"/>
      <c r="K27" s="163"/>
      <c r="L27" s="163"/>
      <c r="M27" s="163"/>
      <c r="N27" s="162"/>
      <c r="O27" s="162"/>
      <c r="P27" s="162"/>
      <c r="Q27" s="162"/>
      <c r="R27" s="163"/>
      <c r="S27" s="163"/>
      <c r="T27" s="163"/>
      <c r="U27" s="163"/>
      <c r="V27" s="163"/>
      <c r="W27" s="163"/>
      <c r="X27" s="163"/>
      <c r="Y27" s="163"/>
      <c r="Z27" s="153"/>
      <c r="AA27" s="153"/>
      <c r="AB27" s="153"/>
      <c r="AC27" s="153"/>
      <c r="AD27" s="153"/>
      <c r="AE27" s="153"/>
      <c r="AF27" s="153"/>
      <c r="AG27" s="153" t="s">
        <v>152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80">
        <v>14</v>
      </c>
      <c r="B28" s="181" t="s">
        <v>183</v>
      </c>
      <c r="C28" s="188" t="s">
        <v>184</v>
      </c>
      <c r="D28" s="182" t="s">
        <v>0</v>
      </c>
      <c r="E28" s="183">
        <v>221.60499999999999</v>
      </c>
      <c r="F28" s="184">
        <v>0</v>
      </c>
      <c r="G28" s="185">
        <f>ROUND(E28*F28,2)</f>
        <v>0</v>
      </c>
      <c r="H28" s="164">
        <v>0</v>
      </c>
      <c r="I28" s="163">
        <f>ROUND(E28*H28,2)</f>
        <v>0</v>
      </c>
      <c r="J28" s="164">
        <v>4.4000000000000004</v>
      </c>
      <c r="K28" s="163">
        <f>ROUND(E28*J28,2)</f>
        <v>975.06</v>
      </c>
      <c r="L28" s="163">
        <v>21</v>
      </c>
      <c r="M28" s="163">
        <f>G28*(1+L28/100)</f>
        <v>0</v>
      </c>
      <c r="N28" s="162">
        <v>0</v>
      </c>
      <c r="O28" s="162">
        <f>ROUND(E28*N28,2)</f>
        <v>0</v>
      </c>
      <c r="P28" s="162">
        <v>0</v>
      </c>
      <c r="Q28" s="162">
        <f>ROUND(E28*P28,2)</f>
        <v>0</v>
      </c>
      <c r="R28" s="163"/>
      <c r="S28" s="163" t="s">
        <v>142</v>
      </c>
      <c r="T28" s="163" t="s">
        <v>142</v>
      </c>
      <c r="U28" s="163">
        <v>0</v>
      </c>
      <c r="V28" s="163">
        <f>ROUND(E28*U28,2)</f>
        <v>0</v>
      </c>
      <c r="W28" s="163"/>
      <c r="X28" s="163" t="s">
        <v>161</v>
      </c>
      <c r="Y28" s="163" t="s">
        <v>144</v>
      </c>
      <c r="Z28" s="153"/>
      <c r="AA28" s="153"/>
      <c r="AB28" s="153"/>
      <c r="AC28" s="153"/>
      <c r="AD28" s="153"/>
      <c r="AE28" s="153"/>
      <c r="AF28" s="153"/>
      <c r="AG28" s="153" t="s">
        <v>162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80">
        <v>15</v>
      </c>
      <c r="B29" s="181" t="s">
        <v>185</v>
      </c>
      <c r="C29" s="188" t="s">
        <v>186</v>
      </c>
      <c r="D29" s="182" t="s">
        <v>0</v>
      </c>
      <c r="E29" s="183">
        <v>221.60499999999999</v>
      </c>
      <c r="F29" s="184">
        <v>0</v>
      </c>
      <c r="G29" s="185">
        <f>ROUND(E29*F29,2)</f>
        <v>0</v>
      </c>
      <c r="H29" s="164">
        <v>0</v>
      </c>
      <c r="I29" s="163">
        <f>ROUND(E29*H29,2)</f>
        <v>0</v>
      </c>
      <c r="J29" s="164">
        <v>2.35</v>
      </c>
      <c r="K29" s="163">
        <f>ROUND(E29*J29,2)</f>
        <v>520.77</v>
      </c>
      <c r="L29" s="163">
        <v>21</v>
      </c>
      <c r="M29" s="163">
        <f>G29*(1+L29/100)</f>
        <v>0</v>
      </c>
      <c r="N29" s="162">
        <v>0</v>
      </c>
      <c r="O29" s="162">
        <f>ROUND(E29*N29,2)</f>
        <v>0</v>
      </c>
      <c r="P29" s="162">
        <v>0</v>
      </c>
      <c r="Q29" s="162">
        <f>ROUND(E29*P29,2)</f>
        <v>0</v>
      </c>
      <c r="R29" s="163"/>
      <c r="S29" s="163" t="s">
        <v>142</v>
      </c>
      <c r="T29" s="163" t="s">
        <v>142</v>
      </c>
      <c r="U29" s="163">
        <v>0</v>
      </c>
      <c r="V29" s="163">
        <f>ROUND(E29*U29,2)</f>
        <v>0</v>
      </c>
      <c r="W29" s="163"/>
      <c r="X29" s="163" t="s">
        <v>161</v>
      </c>
      <c r="Y29" s="163" t="s">
        <v>144</v>
      </c>
      <c r="Z29" s="153"/>
      <c r="AA29" s="153"/>
      <c r="AB29" s="153"/>
      <c r="AC29" s="153"/>
      <c r="AD29" s="153"/>
      <c r="AE29" s="153"/>
      <c r="AF29" s="153"/>
      <c r="AG29" s="153" t="s">
        <v>162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x14ac:dyDescent="0.2">
      <c r="A30" s="167" t="s">
        <v>137</v>
      </c>
      <c r="B30" s="168" t="s">
        <v>94</v>
      </c>
      <c r="C30" s="187" t="s">
        <v>95</v>
      </c>
      <c r="D30" s="169"/>
      <c r="E30" s="170"/>
      <c r="F30" s="171"/>
      <c r="G30" s="172">
        <f>SUMIF(AG31:AG38,"&lt;&gt;NOR",G31:G38)</f>
        <v>0</v>
      </c>
      <c r="H30" s="166"/>
      <c r="I30" s="166">
        <f>SUM(I31:I38)</f>
        <v>11112.05</v>
      </c>
      <c r="J30" s="166"/>
      <c r="K30" s="166">
        <f>SUM(K31:K38)</f>
        <v>4250.58</v>
      </c>
      <c r="L30" s="166"/>
      <c r="M30" s="166">
        <f>SUM(M31:M38)</f>
        <v>0</v>
      </c>
      <c r="N30" s="165"/>
      <c r="O30" s="165">
        <f>SUM(O31:O38)</f>
        <v>0.03</v>
      </c>
      <c r="P30" s="165"/>
      <c r="Q30" s="165">
        <f>SUM(Q31:Q38)</f>
        <v>0.08</v>
      </c>
      <c r="R30" s="166"/>
      <c r="S30" s="166"/>
      <c r="T30" s="166"/>
      <c r="U30" s="166"/>
      <c r="V30" s="166">
        <f>SUM(V31:V38)</f>
        <v>5.7200000000000006</v>
      </c>
      <c r="W30" s="166"/>
      <c r="X30" s="166"/>
      <c r="Y30" s="166"/>
      <c r="AG30" t="s">
        <v>138</v>
      </c>
    </row>
    <row r="31" spans="1:60" ht="22.5" outlineLevel="1" x14ac:dyDescent="0.2">
      <c r="A31" s="180">
        <v>16</v>
      </c>
      <c r="B31" s="181" t="s">
        <v>187</v>
      </c>
      <c r="C31" s="188" t="s">
        <v>188</v>
      </c>
      <c r="D31" s="182" t="s">
        <v>167</v>
      </c>
      <c r="E31" s="183">
        <v>2</v>
      </c>
      <c r="F31" s="184">
        <v>0</v>
      </c>
      <c r="G31" s="185">
        <f t="shared" ref="G31:G38" si="0">ROUND(E31*F31,2)</f>
        <v>0</v>
      </c>
      <c r="H31" s="164">
        <v>1237.69</v>
      </c>
      <c r="I31" s="163">
        <f t="shared" ref="I31:I38" si="1">ROUND(E31*H31,2)</f>
        <v>2475.38</v>
      </c>
      <c r="J31" s="164">
        <v>882.31</v>
      </c>
      <c r="K31" s="163">
        <f t="shared" ref="K31:K38" si="2">ROUND(E31*J31,2)</f>
        <v>1764.62</v>
      </c>
      <c r="L31" s="163">
        <v>21</v>
      </c>
      <c r="M31" s="163">
        <f t="shared" ref="M31:M38" si="3">G31*(1+L31/100)</f>
        <v>0</v>
      </c>
      <c r="N31" s="162">
        <v>6.3400000000000001E-3</v>
      </c>
      <c r="O31" s="162">
        <f t="shared" ref="O31:O38" si="4">ROUND(E31*N31,2)</f>
        <v>0.01</v>
      </c>
      <c r="P31" s="162">
        <v>0</v>
      </c>
      <c r="Q31" s="162">
        <f t="shared" ref="Q31:Q38" si="5">ROUND(E31*P31,2)</f>
        <v>0</v>
      </c>
      <c r="R31" s="163"/>
      <c r="S31" s="163" t="s">
        <v>142</v>
      </c>
      <c r="T31" s="163" t="s">
        <v>142</v>
      </c>
      <c r="U31" s="163">
        <v>1.165</v>
      </c>
      <c r="V31" s="163">
        <f t="shared" ref="V31:V38" si="6">ROUND(E31*U31,2)</f>
        <v>2.33</v>
      </c>
      <c r="W31" s="163"/>
      <c r="X31" s="163" t="s">
        <v>143</v>
      </c>
      <c r="Y31" s="163" t="s">
        <v>144</v>
      </c>
      <c r="Z31" s="153"/>
      <c r="AA31" s="153"/>
      <c r="AB31" s="153"/>
      <c r="AC31" s="153"/>
      <c r="AD31" s="153"/>
      <c r="AE31" s="153"/>
      <c r="AF31" s="153"/>
      <c r="AG31" s="153" t="s">
        <v>145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80">
        <v>17</v>
      </c>
      <c r="B32" s="181" t="s">
        <v>189</v>
      </c>
      <c r="C32" s="188" t="s">
        <v>190</v>
      </c>
      <c r="D32" s="182" t="s">
        <v>179</v>
      </c>
      <c r="E32" s="183">
        <v>2</v>
      </c>
      <c r="F32" s="184">
        <v>0</v>
      </c>
      <c r="G32" s="185">
        <f t="shared" si="0"/>
        <v>0</v>
      </c>
      <c r="H32" s="164">
        <v>2.36</v>
      </c>
      <c r="I32" s="163">
        <f t="shared" si="1"/>
        <v>4.72</v>
      </c>
      <c r="J32" s="164">
        <v>454.14</v>
      </c>
      <c r="K32" s="163">
        <f t="shared" si="2"/>
        <v>908.28</v>
      </c>
      <c r="L32" s="163">
        <v>21</v>
      </c>
      <c r="M32" s="163">
        <f t="shared" si="3"/>
        <v>0</v>
      </c>
      <c r="N32" s="162">
        <v>2.0000000000000002E-5</v>
      </c>
      <c r="O32" s="162">
        <f t="shared" si="4"/>
        <v>0</v>
      </c>
      <c r="P32" s="162">
        <v>3.9E-2</v>
      </c>
      <c r="Q32" s="162">
        <f t="shared" si="5"/>
        <v>0.08</v>
      </c>
      <c r="R32" s="163"/>
      <c r="S32" s="163" t="s">
        <v>142</v>
      </c>
      <c r="T32" s="163" t="s">
        <v>142</v>
      </c>
      <c r="U32" s="163">
        <v>0.70699999999999996</v>
      </c>
      <c r="V32" s="163">
        <f t="shared" si="6"/>
        <v>1.41</v>
      </c>
      <c r="W32" s="163"/>
      <c r="X32" s="163" t="s">
        <v>143</v>
      </c>
      <c r="Y32" s="163" t="s">
        <v>144</v>
      </c>
      <c r="Z32" s="153"/>
      <c r="AA32" s="153"/>
      <c r="AB32" s="153"/>
      <c r="AC32" s="153"/>
      <c r="AD32" s="153"/>
      <c r="AE32" s="153"/>
      <c r="AF32" s="153"/>
      <c r="AG32" s="153" t="s">
        <v>145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ht="22.5" outlineLevel="1" x14ac:dyDescent="0.2">
      <c r="A33" s="180">
        <v>18</v>
      </c>
      <c r="B33" s="181" t="s">
        <v>191</v>
      </c>
      <c r="C33" s="188" t="s">
        <v>192</v>
      </c>
      <c r="D33" s="182" t="s">
        <v>179</v>
      </c>
      <c r="E33" s="183">
        <v>1</v>
      </c>
      <c r="F33" s="184">
        <v>0</v>
      </c>
      <c r="G33" s="185">
        <f t="shared" si="0"/>
        <v>0</v>
      </c>
      <c r="H33" s="164">
        <v>245.95</v>
      </c>
      <c r="I33" s="163">
        <f t="shared" si="1"/>
        <v>245.95</v>
      </c>
      <c r="J33" s="164">
        <v>43.55</v>
      </c>
      <c r="K33" s="163">
        <f t="shared" si="2"/>
        <v>43.55</v>
      </c>
      <c r="L33" s="163">
        <v>21</v>
      </c>
      <c r="M33" s="163">
        <f t="shared" si="3"/>
        <v>0</v>
      </c>
      <c r="N33" s="162">
        <v>8.0000000000000004E-4</v>
      </c>
      <c r="O33" s="162">
        <f t="shared" si="4"/>
        <v>0</v>
      </c>
      <c r="P33" s="162">
        <v>0</v>
      </c>
      <c r="Q33" s="162">
        <f t="shared" si="5"/>
        <v>0</v>
      </c>
      <c r="R33" s="163"/>
      <c r="S33" s="163" t="s">
        <v>142</v>
      </c>
      <c r="T33" s="163" t="s">
        <v>142</v>
      </c>
      <c r="U33" s="163">
        <v>6.2E-2</v>
      </c>
      <c r="V33" s="163">
        <f t="shared" si="6"/>
        <v>0.06</v>
      </c>
      <c r="W33" s="163"/>
      <c r="X33" s="163" t="s">
        <v>143</v>
      </c>
      <c r="Y33" s="163" t="s">
        <v>144</v>
      </c>
      <c r="Z33" s="153"/>
      <c r="AA33" s="153"/>
      <c r="AB33" s="153"/>
      <c r="AC33" s="153"/>
      <c r="AD33" s="153"/>
      <c r="AE33" s="153"/>
      <c r="AF33" s="153"/>
      <c r="AG33" s="153" t="s">
        <v>145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ht="22.5" outlineLevel="1" x14ac:dyDescent="0.2">
      <c r="A34" s="180">
        <v>19</v>
      </c>
      <c r="B34" s="181" t="s">
        <v>193</v>
      </c>
      <c r="C34" s="188" t="s">
        <v>194</v>
      </c>
      <c r="D34" s="182" t="s">
        <v>179</v>
      </c>
      <c r="E34" s="183">
        <v>4</v>
      </c>
      <c r="F34" s="184">
        <v>0</v>
      </c>
      <c r="G34" s="185">
        <f t="shared" si="0"/>
        <v>0</v>
      </c>
      <c r="H34" s="164">
        <v>40</v>
      </c>
      <c r="I34" s="163">
        <f t="shared" si="1"/>
        <v>160</v>
      </c>
      <c r="J34" s="164">
        <v>332</v>
      </c>
      <c r="K34" s="163">
        <f t="shared" si="2"/>
        <v>1328</v>
      </c>
      <c r="L34" s="163">
        <v>21</v>
      </c>
      <c r="M34" s="163">
        <f t="shared" si="3"/>
        <v>0</v>
      </c>
      <c r="N34" s="162">
        <v>2.0000000000000001E-4</v>
      </c>
      <c r="O34" s="162">
        <f t="shared" si="4"/>
        <v>0</v>
      </c>
      <c r="P34" s="162">
        <v>0</v>
      </c>
      <c r="Q34" s="162">
        <f t="shared" si="5"/>
        <v>0</v>
      </c>
      <c r="R34" s="163"/>
      <c r="S34" s="163" t="s">
        <v>142</v>
      </c>
      <c r="T34" s="163" t="s">
        <v>142</v>
      </c>
      <c r="U34" s="163">
        <v>0.48</v>
      </c>
      <c r="V34" s="163">
        <f t="shared" si="6"/>
        <v>1.92</v>
      </c>
      <c r="W34" s="163"/>
      <c r="X34" s="163" t="s">
        <v>143</v>
      </c>
      <c r="Y34" s="163" t="s">
        <v>144</v>
      </c>
      <c r="Z34" s="153"/>
      <c r="AA34" s="153"/>
      <c r="AB34" s="153"/>
      <c r="AC34" s="153"/>
      <c r="AD34" s="153"/>
      <c r="AE34" s="153"/>
      <c r="AF34" s="153"/>
      <c r="AG34" s="153" t="s">
        <v>145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80">
        <v>20</v>
      </c>
      <c r="B35" s="181" t="s">
        <v>195</v>
      </c>
      <c r="C35" s="188" t="s">
        <v>196</v>
      </c>
      <c r="D35" s="182" t="s">
        <v>179</v>
      </c>
      <c r="E35" s="183">
        <v>4</v>
      </c>
      <c r="F35" s="184">
        <v>0</v>
      </c>
      <c r="G35" s="185">
        <f t="shared" si="0"/>
        <v>0</v>
      </c>
      <c r="H35" s="164">
        <v>424</v>
      </c>
      <c r="I35" s="163">
        <f t="shared" si="1"/>
        <v>1696</v>
      </c>
      <c r="J35" s="164">
        <v>0</v>
      </c>
      <c r="K35" s="163">
        <f t="shared" si="2"/>
        <v>0</v>
      </c>
      <c r="L35" s="163">
        <v>21</v>
      </c>
      <c r="M35" s="163">
        <f t="shared" si="3"/>
        <v>0</v>
      </c>
      <c r="N35" s="162">
        <v>2.5200000000000001E-3</v>
      </c>
      <c r="O35" s="162">
        <f t="shared" si="4"/>
        <v>0.01</v>
      </c>
      <c r="P35" s="162">
        <v>0</v>
      </c>
      <c r="Q35" s="162">
        <f t="shared" si="5"/>
        <v>0</v>
      </c>
      <c r="R35" s="163" t="s">
        <v>156</v>
      </c>
      <c r="S35" s="163" t="s">
        <v>142</v>
      </c>
      <c r="T35" s="163" t="s">
        <v>142</v>
      </c>
      <c r="U35" s="163">
        <v>0</v>
      </c>
      <c r="V35" s="163">
        <f t="shared" si="6"/>
        <v>0</v>
      </c>
      <c r="W35" s="163"/>
      <c r="X35" s="163" t="s">
        <v>157</v>
      </c>
      <c r="Y35" s="163" t="s">
        <v>144</v>
      </c>
      <c r="Z35" s="153"/>
      <c r="AA35" s="153"/>
      <c r="AB35" s="153"/>
      <c r="AC35" s="153"/>
      <c r="AD35" s="153"/>
      <c r="AE35" s="153"/>
      <c r="AF35" s="153"/>
      <c r="AG35" s="153" t="s">
        <v>158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ht="22.5" outlineLevel="1" x14ac:dyDescent="0.2">
      <c r="A36" s="180">
        <v>21</v>
      </c>
      <c r="B36" s="181" t="s">
        <v>197</v>
      </c>
      <c r="C36" s="188" t="s">
        <v>198</v>
      </c>
      <c r="D36" s="182" t="s">
        <v>179</v>
      </c>
      <c r="E36" s="183">
        <v>2</v>
      </c>
      <c r="F36" s="184">
        <v>0</v>
      </c>
      <c r="G36" s="185">
        <f t="shared" si="0"/>
        <v>0</v>
      </c>
      <c r="H36" s="164">
        <v>3265</v>
      </c>
      <c r="I36" s="163">
        <f t="shared" si="1"/>
        <v>6530</v>
      </c>
      <c r="J36" s="164">
        <v>0</v>
      </c>
      <c r="K36" s="163">
        <f t="shared" si="2"/>
        <v>0</v>
      </c>
      <c r="L36" s="163">
        <v>21</v>
      </c>
      <c r="M36" s="163">
        <f t="shared" si="3"/>
        <v>0</v>
      </c>
      <c r="N36" s="162">
        <v>3.0999999999999999E-3</v>
      </c>
      <c r="O36" s="162">
        <f t="shared" si="4"/>
        <v>0.01</v>
      </c>
      <c r="P36" s="162">
        <v>0</v>
      </c>
      <c r="Q36" s="162">
        <f t="shared" si="5"/>
        <v>0</v>
      </c>
      <c r="R36" s="163" t="s">
        <v>156</v>
      </c>
      <c r="S36" s="163" t="s">
        <v>142</v>
      </c>
      <c r="T36" s="163" t="s">
        <v>142</v>
      </c>
      <c r="U36" s="163">
        <v>0</v>
      </c>
      <c r="V36" s="163">
        <f t="shared" si="6"/>
        <v>0</v>
      </c>
      <c r="W36" s="163"/>
      <c r="X36" s="163" t="s">
        <v>157</v>
      </c>
      <c r="Y36" s="163" t="s">
        <v>144</v>
      </c>
      <c r="Z36" s="153"/>
      <c r="AA36" s="153"/>
      <c r="AB36" s="153"/>
      <c r="AC36" s="153"/>
      <c r="AD36" s="153"/>
      <c r="AE36" s="153"/>
      <c r="AF36" s="153"/>
      <c r="AG36" s="153" t="s">
        <v>158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80">
        <v>22</v>
      </c>
      <c r="B37" s="181" t="s">
        <v>199</v>
      </c>
      <c r="C37" s="188" t="s">
        <v>200</v>
      </c>
      <c r="D37" s="182" t="s">
        <v>0</v>
      </c>
      <c r="E37" s="183">
        <v>151.565</v>
      </c>
      <c r="F37" s="184">
        <v>0</v>
      </c>
      <c r="G37" s="185">
        <f t="shared" si="0"/>
        <v>0</v>
      </c>
      <c r="H37" s="164">
        <v>0</v>
      </c>
      <c r="I37" s="163">
        <f t="shared" si="1"/>
        <v>0</v>
      </c>
      <c r="J37" s="164">
        <v>0.48</v>
      </c>
      <c r="K37" s="163">
        <f t="shared" si="2"/>
        <v>72.75</v>
      </c>
      <c r="L37" s="163">
        <v>21</v>
      </c>
      <c r="M37" s="163">
        <f t="shared" si="3"/>
        <v>0</v>
      </c>
      <c r="N37" s="162">
        <v>0</v>
      </c>
      <c r="O37" s="162">
        <f t="shared" si="4"/>
        <v>0</v>
      </c>
      <c r="P37" s="162">
        <v>0</v>
      </c>
      <c r="Q37" s="162">
        <f t="shared" si="5"/>
        <v>0</v>
      </c>
      <c r="R37" s="163"/>
      <c r="S37" s="163" t="s">
        <v>142</v>
      </c>
      <c r="T37" s="163" t="s">
        <v>142</v>
      </c>
      <c r="U37" s="163">
        <v>0</v>
      </c>
      <c r="V37" s="163">
        <f t="shared" si="6"/>
        <v>0</v>
      </c>
      <c r="W37" s="163"/>
      <c r="X37" s="163" t="s">
        <v>161</v>
      </c>
      <c r="Y37" s="163" t="s">
        <v>144</v>
      </c>
      <c r="Z37" s="153"/>
      <c r="AA37" s="153"/>
      <c r="AB37" s="153"/>
      <c r="AC37" s="153"/>
      <c r="AD37" s="153"/>
      <c r="AE37" s="153"/>
      <c r="AF37" s="153"/>
      <c r="AG37" s="153" t="s">
        <v>162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80">
        <v>23</v>
      </c>
      <c r="B38" s="181" t="s">
        <v>201</v>
      </c>
      <c r="C38" s="188" t="s">
        <v>202</v>
      </c>
      <c r="D38" s="182" t="s">
        <v>0</v>
      </c>
      <c r="E38" s="183">
        <v>151.565</v>
      </c>
      <c r="F38" s="184">
        <v>0</v>
      </c>
      <c r="G38" s="185">
        <f t="shared" si="0"/>
        <v>0</v>
      </c>
      <c r="H38" s="164">
        <v>0</v>
      </c>
      <c r="I38" s="163">
        <f t="shared" si="1"/>
        <v>0</v>
      </c>
      <c r="J38" s="164">
        <v>0.88</v>
      </c>
      <c r="K38" s="163">
        <f t="shared" si="2"/>
        <v>133.38</v>
      </c>
      <c r="L38" s="163">
        <v>21</v>
      </c>
      <c r="M38" s="163">
        <f t="shared" si="3"/>
        <v>0</v>
      </c>
      <c r="N38" s="162">
        <v>0</v>
      </c>
      <c r="O38" s="162">
        <f t="shared" si="4"/>
        <v>0</v>
      </c>
      <c r="P38" s="162">
        <v>0</v>
      </c>
      <c r="Q38" s="162">
        <f t="shared" si="5"/>
        <v>0</v>
      </c>
      <c r="R38" s="163"/>
      <c r="S38" s="163" t="s">
        <v>142</v>
      </c>
      <c r="T38" s="163" t="s">
        <v>142</v>
      </c>
      <c r="U38" s="163">
        <v>0</v>
      </c>
      <c r="V38" s="163">
        <f t="shared" si="6"/>
        <v>0</v>
      </c>
      <c r="W38" s="163"/>
      <c r="X38" s="163" t="s">
        <v>161</v>
      </c>
      <c r="Y38" s="163" t="s">
        <v>144</v>
      </c>
      <c r="Z38" s="153"/>
      <c r="AA38" s="153"/>
      <c r="AB38" s="153"/>
      <c r="AC38" s="153"/>
      <c r="AD38" s="153"/>
      <c r="AE38" s="153"/>
      <c r="AF38" s="153"/>
      <c r="AG38" s="153" t="s">
        <v>162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x14ac:dyDescent="0.2">
      <c r="A39" s="167" t="s">
        <v>137</v>
      </c>
      <c r="B39" s="168" t="s">
        <v>98</v>
      </c>
      <c r="C39" s="187" t="s">
        <v>99</v>
      </c>
      <c r="D39" s="169"/>
      <c r="E39" s="170"/>
      <c r="F39" s="171"/>
      <c r="G39" s="172">
        <f>SUMIF(AG40:AG40,"&lt;&gt;NOR",G40:G40)</f>
        <v>0</v>
      </c>
      <c r="H39" s="166"/>
      <c r="I39" s="166">
        <f>SUM(I40:I40)</f>
        <v>32.32</v>
      </c>
      <c r="J39" s="166"/>
      <c r="K39" s="166">
        <f>SUM(K40:K40)</f>
        <v>128.47999999999999</v>
      </c>
      <c r="L39" s="166"/>
      <c r="M39" s="166">
        <f>SUM(M40:M40)</f>
        <v>0</v>
      </c>
      <c r="N39" s="165"/>
      <c r="O39" s="165">
        <f>SUM(O40:O40)</f>
        <v>0</v>
      </c>
      <c r="P39" s="165"/>
      <c r="Q39" s="165">
        <f>SUM(Q40:Q40)</f>
        <v>0</v>
      </c>
      <c r="R39" s="166"/>
      <c r="S39" s="166"/>
      <c r="T39" s="166"/>
      <c r="U39" s="166"/>
      <c r="V39" s="166">
        <f>SUM(V40:V40)</f>
        <v>0.24</v>
      </c>
      <c r="W39" s="166"/>
      <c r="X39" s="166"/>
      <c r="Y39" s="166"/>
      <c r="AG39" t="s">
        <v>138</v>
      </c>
    </row>
    <row r="40" spans="1:60" outlineLevel="1" x14ac:dyDescent="0.2">
      <c r="A40" s="180">
        <v>24</v>
      </c>
      <c r="B40" s="181" t="s">
        <v>203</v>
      </c>
      <c r="C40" s="188" t="s">
        <v>204</v>
      </c>
      <c r="D40" s="182" t="s">
        <v>155</v>
      </c>
      <c r="E40" s="183">
        <v>8</v>
      </c>
      <c r="F40" s="184">
        <v>0</v>
      </c>
      <c r="G40" s="185">
        <f>ROUND(E40*F40,2)</f>
        <v>0</v>
      </c>
      <c r="H40" s="164">
        <v>4.04</v>
      </c>
      <c r="I40" s="163">
        <f>ROUND(E40*H40,2)</f>
        <v>32.32</v>
      </c>
      <c r="J40" s="164">
        <v>16.059999999999999</v>
      </c>
      <c r="K40" s="163">
        <f>ROUND(E40*J40,2)</f>
        <v>128.47999999999999</v>
      </c>
      <c r="L40" s="163">
        <v>21</v>
      </c>
      <c r="M40" s="163">
        <f>G40*(1+L40/100)</f>
        <v>0</v>
      </c>
      <c r="N40" s="162">
        <v>3.0000000000000001E-5</v>
      </c>
      <c r="O40" s="162">
        <f>ROUND(E40*N40,2)</f>
        <v>0</v>
      </c>
      <c r="P40" s="162">
        <v>0</v>
      </c>
      <c r="Q40" s="162">
        <f>ROUND(E40*P40,2)</f>
        <v>0</v>
      </c>
      <c r="R40" s="163"/>
      <c r="S40" s="163" t="s">
        <v>142</v>
      </c>
      <c r="T40" s="163" t="s">
        <v>142</v>
      </c>
      <c r="U40" s="163">
        <v>0.03</v>
      </c>
      <c r="V40" s="163">
        <f>ROUND(E40*U40,2)</f>
        <v>0.24</v>
      </c>
      <c r="W40" s="163"/>
      <c r="X40" s="163" t="s">
        <v>143</v>
      </c>
      <c r="Y40" s="163" t="s">
        <v>144</v>
      </c>
      <c r="Z40" s="153"/>
      <c r="AA40" s="153"/>
      <c r="AB40" s="153"/>
      <c r="AC40" s="153"/>
      <c r="AD40" s="153"/>
      <c r="AE40" s="153"/>
      <c r="AF40" s="153"/>
      <c r="AG40" s="153" t="s">
        <v>145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x14ac:dyDescent="0.2">
      <c r="A41" s="167" t="s">
        <v>137</v>
      </c>
      <c r="B41" s="168" t="s">
        <v>102</v>
      </c>
      <c r="C41" s="187" t="s">
        <v>103</v>
      </c>
      <c r="D41" s="169"/>
      <c r="E41" s="170"/>
      <c r="F41" s="171"/>
      <c r="G41" s="172">
        <f>SUMIF(AG42:AG48,"&lt;&gt;NOR",G42:G48)</f>
        <v>0</v>
      </c>
      <c r="H41" s="166"/>
      <c r="I41" s="166">
        <f>SUM(I42:I48)</f>
        <v>153533.22</v>
      </c>
      <c r="J41" s="166"/>
      <c r="K41" s="166">
        <f>SUM(K42:K48)</f>
        <v>23305.879999999997</v>
      </c>
      <c r="L41" s="166"/>
      <c r="M41" s="166">
        <f>SUM(M42:M48)</f>
        <v>0</v>
      </c>
      <c r="N41" s="165"/>
      <c r="O41" s="165">
        <f>SUM(O42:O48)</f>
        <v>0.03</v>
      </c>
      <c r="P41" s="165"/>
      <c r="Q41" s="165">
        <f>SUM(Q42:Q48)</f>
        <v>0</v>
      </c>
      <c r="R41" s="166"/>
      <c r="S41" s="166"/>
      <c r="T41" s="166"/>
      <c r="U41" s="166"/>
      <c r="V41" s="166">
        <f>SUM(V42:V48)</f>
        <v>17.559999999999999</v>
      </c>
      <c r="W41" s="166"/>
      <c r="X41" s="166"/>
      <c r="Y41" s="166"/>
      <c r="AG41" t="s">
        <v>138</v>
      </c>
    </row>
    <row r="42" spans="1:60" outlineLevel="1" x14ac:dyDescent="0.2">
      <c r="A42" s="180">
        <v>25</v>
      </c>
      <c r="B42" s="181" t="s">
        <v>205</v>
      </c>
      <c r="C42" s="188" t="s">
        <v>206</v>
      </c>
      <c r="D42" s="182" t="s">
        <v>155</v>
      </c>
      <c r="E42" s="183">
        <v>43</v>
      </c>
      <c r="F42" s="184">
        <v>0</v>
      </c>
      <c r="G42" s="185">
        <f t="shared" ref="G42:G48" si="7">ROUND(E42*F42,2)</f>
        <v>0</v>
      </c>
      <c r="H42" s="164">
        <v>99.17</v>
      </c>
      <c r="I42" s="163">
        <f t="shared" ref="I42:I48" si="8">ROUND(E42*H42,2)</f>
        <v>4264.3100000000004</v>
      </c>
      <c r="J42" s="164">
        <v>173.33</v>
      </c>
      <c r="K42" s="163">
        <f t="shared" ref="K42:K48" si="9">ROUND(E42*J42,2)</f>
        <v>7453.19</v>
      </c>
      <c r="L42" s="163">
        <v>21</v>
      </c>
      <c r="M42" s="163">
        <f t="shared" ref="M42:M48" si="10">G42*(1+L42/100)</f>
        <v>0</v>
      </c>
      <c r="N42" s="162">
        <v>2.3000000000000001E-4</v>
      </c>
      <c r="O42" s="162">
        <f t="shared" ref="O42:O48" si="11">ROUND(E42*N42,2)</f>
        <v>0.01</v>
      </c>
      <c r="P42" s="162">
        <v>0</v>
      </c>
      <c r="Q42" s="162">
        <f t="shared" ref="Q42:Q48" si="12">ROUND(E42*P42,2)</f>
        <v>0</v>
      </c>
      <c r="R42" s="163"/>
      <c r="S42" s="163" t="s">
        <v>142</v>
      </c>
      <c r="T42" s="163" t="s">
        <v>142</v>
      </c>
      <c r="U42" s="163">
        <v>0.2145</v>
      </c>
      <c r="V42" s="163">
        <f t="shared" ref="V42:V48" si="13">ROUND(E42*U42,2)</f>
        <v>9.2200000000000006</v>
      </c>
      <c r="W42" s="163"/>
      <c r="X42" s="163" t="s">
        <v>143</v>
      </c>
      <c r="Y42" s="163" t="s">
        <v>144</v>
      </c>
      <c r="Z42" s="153"/>
      <c r="AA42" s="153"/>
      <c r="AB42" s="153"/>
      <c r="AC42" s="153"/>
      <c r="AD42" s="153"/>
      <c r="AE42" s="153"/>
      <c r="AF42" s="153"/>
      <c r="AG42" s="153" t="s">
        <v>145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80">
        <v>26</v>
      </c>
      <c r="B43" s="181" t="s">
        <v>207</v>
      </c>
      <c r="C43" s="188" t="s">
        <v>208</v>
      </c>
      <c r="D43" s="182" t="s">
        <v>179</v>
      </c>
      <c r="E43" s="183">
        <v>8</v>
      </c>
      <c r="F43" s="184">
        <v>0</v>
      </c>
      <c r="G43" s="185">
        <f t="shared" si="7"/>
        <v>0</v>
      </c>
      <c r="H43" s="164">
        <v>1000.83</v>
      </c>
      <c r="I43" s="163">
        <f t="shared" si="8"/>
        <v>8006.64</v>
      </c>
      <c r="J43" s="164">
        <v>353.17</v>
      </c>
      <c r="K43" s="163">
        <f t="shared" si="9"/>
        <v>2825.36</v>
      </c>
      <c r="L43" s="163">
        <v>21</v>
      </c>
      <c r="M43" s="163">
        <f t="shared" si="10"/>
        <v>0</v>
      </c>
      <c r="N43" s="162">
        <v>2.2300000000000002E-3</v>
      </c>
      <c r="O43" s="162">
        <f t="shared" si="11"/>
        <v>0.02</v>
      </c>
      <c r="P43" s="162">
        <v>0</v>
      </c>
      <c r="Q43" s="162">
        <f t="shared" si="12"/>
        <v>0</v>
      </c>
      <c r="R43" s="163"/>
      <c r="S43" s="163" t="s">
        <v>142</v>
      </c>
      <c r="T43" s="163" t="s">
        <v>142</v>
      </c>
      <c r="U43" s="163">
        <v>0.48</v>
      </c>
      <c r="V43" s="163">
        <f t="shared" si="13"/>
        <v>3.84</v>
      </c>
      <c r="W43" s="163"/>
      <c r="X43" s="163" t="s">
        <v>143</v>
      </c>
      <c r="Y43" s="163" t="s">
        <v>144</v>
      </c>
      <c r="Z43" s="153"/>
      <c r="AA43" s="153"/>
      <c r="AB43" s="153"/>
      <c r="AC43" s="153"/>
      <c r="AD43" s="153"/>
      <c r="AE43" s="153"/>
      <c r="AF43" s="153"/>
      <c r="AG43" s="153" t="s">
        <v>145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ht="22.5" outlineLevel="1" x14ac:dyDescent="0.2">
      <c r="A44" s="180">
        <v>27</v>
      </c>
      <c r="B44" s="181" t="s">
        <v>209</v>
      </c>
      <c r="C44" s="188" t="s">
        <v>210</v>
      </c>
      <c r="D44" s="182" t="s">
        <v>179</v>
      </c>
      <c r="E44" s="183">
        <v>1</v>
      </c>
      <c r="F44" s="184">
        <v>0</v>
      </c>
      <c r="G44" s="185">
        <f t="shared" si="7"/>
        <v>0</v>
      </c>
      <c r="H44" s="164">
        <v>18.510000000000002</v>
      </c>
      <c r="I44" s="163">
        <f t="shared" si="8"/>
        <v>18.510000000000002</v>
      </c>
      <c r="J44" s="164">
        <v>419.49</v>
      </c>
      <c r="K44" s="163">
        <f t="shared" si="9"/>
        <v>419.49</v>
      </c>
      <c r="L44" s="163">
        <v>21</v>
      </c>
      <c r="M44" s="163">
        <f t="shared" si="10"/>
        <v>0</v>
      </c>
      <c r="N44" s="162">
        <v>1.2E-4</v>
      </c>
      <c r="O44" s="162">
        <f t="shared" si="11"/>
        <v>0</v>
      </c>
      <c r="P44" s="162">
        <v>0</v>
      </c>
      <c r="Q44" s="162">
        <f t="shared" si="12"/>
        <v>0</v>
      </c>
      <c r="R44" s="163"/>
      <c r="S44" s="163" t="s">
        <v>142</v>
      </c>
      <c r="T44" s="163" t="s">
        <v>142</v>
      </c>
      <c r="U44" s="163">
        <v>0.62</v>
      </c>
      <c r="V44" s="163">
        <f t="shared" si="13"/>
        <v>0.62</v>
      </c>
      <c r="W44" s="163"/>
      <c r="X44" s="163" t="s">
        <v>143</v>
      </c>
      <c r="Y44" s="163" t="s">
        <v>144</v>
      </c>
      <c r="Z44" s="153"/>
      <c r="AA44" s="153"/>
      <c r="AB44" s="153"/>
      <c r="AC44" s="153"/>
      <c r="AD44" s="153"/>
      <c r="AE44" s="153"/>
      <c r="AF44" s="153"/>
      <c r="AG44" s="153" t="s">
        <v>145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ht="22.5" outlineLevel="1" x14ac:dyDescent="0.2">
      <c r="A45" s="180">
        <v>28</v>
      </c>
      <c r="B45" s="181" t="s">
        <v>211</v>
      </c>
      <c r="C45" s="188" t="s">
        <v>212</v>
      </c>
      <c r="D45" s="182" t="s">
        <v>179</v>
      </c>
      <c r="E45" s="183">
        <v>4</v>
      </c>
      <c r="F45" s="184">
        <v>0</v>
      </c>
      <c r="G45" s="185">
        <f t="shared" si="7"/>
        <v>0</v>
      </c>
      <c r="H45" s="164">
        <v>69.94</v>
      </c>
      <c r="I45" s="163">
        <f t="shared" si="8"/>
        <v>279.76</v>
      </c>
      <c r="J45" s="164">
        <v>656.06</v>
      </c>
      <c r="K45" s="163">
        <f t="shared" si="9"/>
        <v>2624.24</v>
      </c>
      <c r="L45" s="163">
        <v>21</v>
      </c>
      <c r="M45" s="163">
        <f t="shared" si="10"/>
        <v>0</v>
      </c>
      <c r="N45" s="162">
        <v>3.4000000000000002E-4</v>
      </c>
      <c r="O45" s="162">
        <f t="shared" si="11"/>
        <v>0</v>
      </c>
      <c r="P45" s="162">
        <v>0</v>
      </c>
      <c r="Q45" s="162">
        <f t="shared" si="12"/>
        <v>0</v>
      </c>
      <c r="R45" s="163"/>
      <c r="S45" s="163" t="s">
        <v>142</v>
      </c>
      <c r="T45" s="163" t="s">
        <v>142</v>
      </c>
      <c r="U45" s="163">
        <v>0.97</v>
      </c>
      <c r="V45" s="163">
        <f t="shared" si="13"/>
        <v>3.88</v>
      </c>
      <c r="W45" s="163"/>
      <c r="X45" s="163" t="s">
        <v>143</v>
      </c>
      <c r="Y45" s="163" t="s">
        <v>144</v>
      </c>
      <c r="Z45" s="153"/>
      <c r="AA45" s="153"/>
      <c r="AB45" s="153"/>
      <c r="AC45" s="153"/>
      <c r="AD45" s="153"/>
      <c r="AE45" s="153"/>
      <c r="AF45" s="153"/>
      <c r="AG45" s="153" t="s">
        <v>145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80">
        <v>29</v>
      </c>
      <c r="B46" s="181" t="s">
        <v>213</v>
      </c>
      <c r="C46" s="188" t="s">
        <v>214</v>
      </c>
      <c r="D46" s="182" t="s">
        <v>155</v>
      </c>
      <c r="E46" s="183">
        <v>52</v>
      </c>
      <c r="F46" s="184">
        <v>0</v>
      </c>
      <c r="G46" s="185">
        <f t="shared" si="7"/>
        <v>0</v>
      </c>
      <c r="H46" s="164">
        <v>0</v>
      </c>
      <c r="I46" s="163">
        <f t="shared" si="8"/>
        <v>0</v>
      </c>
      <c r="J46" s="164">
        <v>66.8</v>
      </c>
      <c r="K46" s="163">
        <f t="shared" si="9"/>
        <v>3473.6</v>
      </c>
      <c r="L46" s="163">
        <v>21</v>
      </c>
      <c r="M46" s="163">
        <f t="shared" si="10"/>
        <v>0</v>
      </c>
      <c r="N46" s="162">
        <v>0</v>
      </c>
      <c r="O46" s="162">
        <f t="shared" si="11"/>
        <v>0</v>
      </c>
      <c r="P46" s="162">
        <v>0</v>
      </c>
      <c r="Q46" s="162">
        <f t="shared" si="12"/>
        <v>0</v>
      </c>
      <c r="R46" s="163"/>
      <c r="S46" s="163" t="s">
        <v>142</v>
      </c>
      <c r="T46" s="163" t="s">
        <v>142</v>
      </c>
      <c r="U46" s="163">
        <v>0</v>
      </c>
      <c r="V46" s="163">
        <f t="shared" si="13"/>
        <v>0</v>
      </c>
      <c r="W46" s="163"/>
      <c r="X46" s="163" t="s">
        <v>143</v>
      </c>
      <c r="Y46" s="163" t="s">
        <v>144</v>
      </c>
      <c r="Z46" s="153"/>
      <c r="AA46" s="153"/>
      <c r="AB46" s="153"/>
      <c r="AC46" s="153"/>
      <c r="AD46" s="153"/>
      <c r="AE46" s="153"/>
      <c r="AF46" s="153"/>
      <c r="AG46" s="153" t="s">
        <v>145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80">
        <v>30</v>
      </c>
      <c r="B47" s="181" t="s">
        <v>215</v>
      </c>
      <c r="C47" s="188" t="s">
        <v>216</v>
      </c>
      <c r="D47" s="182" t="s">
        <v>179</v>
      </c>
      <c r="E47" s="183">
        <v>2</v>
      </c>
      <c r="F47" s="184">
        <v>0</v>
      </c>
      <c r="G47" s="185">
        <f t="shared" si="7"/>
        <v>0</v>
      </c>
      <c r="H47" s="164">
        <v>0</v>
      </c>
      <c r="I47" s="163">
        <f t="shared" si="8"/>
        <v>0</v>
      </c>
      <c r="J47" s="164">
        <v>3255</v>
      </c>
      <c r="K47" s="163">
        <f t="shared" si="9"/>
        <v>6510</v>
      </c>
      <c r="L47" s="163">
        <v>21</v>
      </c>
      <c r="M47" s="163">
        <f t="shared" si="10"/>
        <v>0</v>
      </c>
      <c r="N47" s="162">
        <v>0</v>
      </c>
      <c r="O47" s="162">
        <f t="shared" si="11"/>
        <v>0</v>
      </c>
      <c r="P47" s="162">
        <v>0</v>
      </c>
      <c r="Q47" s="162">
        <f t="shared" si="12"/>
        <v>0</v>
      </c>
      <c r="R47" s="163"/>
      <c r="S47" s="163" t="s">
        <v>142</v>
      </c>
      <c r="T47" s="163" t="s">
        <v>142</v>
      </c>
      <c r="U47" s="163">
        <v>0</v>
      </c>
      <c r="V47" s="163">
        <f t="shared" si="13"/>
        <v>0</v>
      </c>
      <c r="W47" s="163"/>
      <c r="X47" s="163" t="s">
        <v>143</v>
      </c>
      <c r="Y47" s="163" t="s">
        <v>144</v>
      </c>
      <c r="Z47" s="153"/>
      <c r="AA47" s="153"/>
      <c r="AB47" s="153"/>
      <c r="AC47" s="153"/>
      <c r="AD47" s="153"/>
      <c r="AE47" s="153"/>
      <c r="AF47" s="153"/>
      <c r="AG47" s="153" t="s">
        <v>145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ht="22.5" outlineLevel="1" x14ac:dyDescent="0.2">
      <c r="A48" s="180">
        <v>31</v>
      </c>
      <c r="B48" s="181" t="s">
        <v>217</v>
      </c>
      <c r="C48" s="188" t="s">
        <v>218</v>
      </c>
      <c r="D48" s="182" t="s">
        <v>167</v>
      </c>
      <c r="E48" s="183">
        <v>1</v>
      </c>
      <c r="F48" s="184">
        <v>0</v>
      </c>
      <c r="G48" s="185">
        <f t="shared" si="7"/>
        <v>0</v>
      </c>
      <c r="H48" s="164">
        <v>140964</v>
      </c>
      <c r="I48" s="163">
        <f t="shared" si="8"/>
        <v>140964</v>
      </c>
      <c r="J48" s="164">
        <v>0</v>
      </c>
      <c r="K48" s="163">
        <f t="shared" si="9"/>
        <v>0</v>
      </c>
      <c r="L48" s="163">
        <v>21</v>
      </c>
      <c r="M48" s="163">
        <f t="shared" si="10"/>
        <v>0</v>
      </c>
      <c r="N48" s="162">
        <v>0</v>
      </c>
      <c r="O48" s="162">
        <f t="shared" si="11"/>
        <v>0</v>
      </c>
      <c r="P48" s="162">
        <v>0</v>
      </c>
      <c r="Q48" s="162">
        <f t="shared" si="12"/>
        <v>0</v>
      </c>
      <c r="R48" s="163"/>
      <c r="S48" s="163" t="s">
        <v>219</v>
      </c>
      <c r="T48" s="163" t="s">
        <v>220</v>
      </c>
      <c r="U48" s="163">
        <v>0</v>
      </c>
      <c r="V48" s="163">
        <f t="shared" si="13"/>
        <v>0</v>
      </c>
      <c r="W48" s="163"/>
      <c r="X48" s="163" t="s">
        <v>157</v>
      </c>
      <c r="Y48" s="163" t="s">
        <v>144</v>
      </c>
      <c r="Z48" s="153"/>
      <c r="AA48" s="153"/>
      <c r="AB48" s="153"/>
      <c r="AC48" s="153"/>
      <c r="AD48" s="153"/>
      <c r="AE48" s="153"/>
      <c r="AF48" s="153"/>
      <c r="AG48" s="153" t="s">
        <v>158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x14ac:dyDescent="0.2">
      <c r="A49" s="167" t="s">
        <v>137</v>
      </c>
      <c r="B49" s="168" t="s">
        <v>106</v>
      </c>
      <c r="C49" s="187" t="s">
        <v>107</v>
      </c>
      <c r="D49" s="169"/>
      <c r="E49" s="170"/>
      <c r="F49" s="171"/>
      <c r="G49" s="172">
        <f>SUMIF(AG50:AG63,"&lt;&gt;NOR",G50:G63)</f>
        <v>0</v>
      </c>
      <c r="H49" s="166"/>
      <c r="I49" s="166">
        <f>SUM(I50:I63)</f>
        <v>0</v>
      </c>
      <c r="J49" s="166"/>
      <c r="K49" s="166">
        <f>SUM(K50:K63)</f>
        <v>6902.96</v>
      </c>
      <c r="L49" s="166"/>
      <c r="M49" s="166">
        <f>SUM(M50:M63)</f>
        <v>0</v>
      </c>
      <c r="N49" s="165"/>
      <c r="O49" s="165">
        <f>SUM(O50:O63)</f>
        <v>0</v>
      </c>
      <c r="P49" s="165"/>
      <c r="Q49" s="165">
        <f>SUM(Q50:Q63)</f>
        <v>0</v>
      </c>
      <c r="R49" s="166"/>
      <c r="S49" s="166"/>
      <c r="T49" s="166"/>
      <c r="U49" s="166"/>
      <c r="V49" s="166">
        <f>SUM(V50:V63)</f>
        <v>1.93</v>
      </c>
      <c r="W49" s="166"/>
      <c r="X49" s="166"/>
      <c r="Y49" s="166"/>
      <c r="AG49" t="s">
        <v>138</v>
      </c>
    </row>
    <row r="50" spans="1:60" outlineLevel="1" x14ac:dyDescent="0.2">
      <c r="A50" s="174">
        <v>32</v>
      </c>
      <c r="B50" s="175" t="s">
        <v>221</v>
      </c>
      <c r="C50" s="189" t="s">
        <v>222</v>
      </c>
      <c r="D50" s="176" t="s">
        <v>223</v>
      </c>
      <c r="E50" s="177">
        <v>0.30812</v>
      </c>
      <c r="F50" s="178">
        <v>0</v>
      </c>
      <c r="G50" s="179">
        <f>ROUND(E50*F50,2)</f>
        <v>0</v>
      </c>
      <c r="H50" s="164">
        <v>0</v>
      </c>
      <c r="I50" s="163">
        <f>ROUND(E50*H50,2)</f>
        <v>0</v>
      </c>
      <c r="J50" s="164">
        <v>-2699.4</v>
      </c>
      <c r="K50" s="163">
        <f>ROUND(E50*J50,2)</f>
        <v>-831.74</v>
      </c>
      <c r="L50" s="163">
        <v>21</v>
      </c>
      <c r="M50" s="163">
        <f>G50*(1+L50/100)</f>
        <v>0</v>
      </c>
      <c r="N50" s="162">
        <v>0</v>
      </c>
      <c r="O50" s="162">
        <f>ROUND(E50*N50,2)</f>
        <v>0</v>
      </c>
      <c r="P50" s="162">
        <v>0</v>
      </c>
      <c r="Q50" s="162">
        <f>ROUND(E50*P50,2)</f>
        <v>0</v>
      </c>
      <c r="R50" s="163"/>
      <c r="S50" s="163" t="s">
        <v>142</v>
      </c>
      <c r="T50" s="163" t="s">
        <v>142</v>
      </c>
      <c r="U50" s="163">
        <v>0</v>
      </c>
      <c r="V50" s="163">
        <f>ROUND(E50*U50,2)</f>
        <v>0</v>
      </c>
      <c r="W50" s="163"/>
      <c r="X50" s="163" t="s">
        <v>143</v>
      </c>
      <c r="Y50" s="163" t="s">
        <v>144</v>
      </c>
      <c r="Z50" s="153"/>
      <c r="AA50" s="153"/>
      <c r="AB50" s="153"/>
      <c r="AC50" s="153"/>
      <c r="AD50" s="153"/>
      <c r="AE50" s="153"/>
      <c r="AF50" s="153"/>
      <c r="AG50" s="153" t="s">
        <v>145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ht="22.5" outlineLevel="2" x14ac:dyDescent="0.2">
      <c r="A51" s="160"/>
      <c r="B51" s="161"/>
      <c r="C51" s="247" t="s">
        <v>224</v>
      </c>
      <c r="D51" s="248"/>
      <c r="E51" s="248"/>
      <c r="F51" s="248"/>
      <c r="G51" s="248"/>
      <c r="H51" s="163"/>
      <c r="I51" s="163"/>
      <c r="J51" s="163"/>
      <c r="K51" s="163"/>
      <c r="L51" s="163"/>
      <c r="M51" s="163"/>
      <c r="N51" s="162"/>
      <c r="O51" s="162"/>
      <c r="P51" s="162"/>
      <c r="Q51" s="162"/>
      <c r="R51" s="163"/>
      <c r="S51" s="163"/>
      <c r="T51" s="163"/>
      <c r="U51" s="163"/>
      <c r="V51" s="163"/>
      <c r="W51" s="163"/>
      <c r="X51" s="163"/>
      <c r="Y51" s="163"/>
      <c r="Z51" s="153"/>
      <c r="AA51" s="153"/>
      <c r="AB51" s="153"/>
      <c r="AC51" s="153"/>
      <c r="AD51" s="153"/>
      <c r="AE51" s="153"/>
      <c r="AF51" s="153"/>
      <c r="AG51" s="153" t="s">
        <v>152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86" t="str">
        <f>C51</f>
        <v>Pro vyjádření výnosu ve prospěch zhotovitele je nutné jednotkovou cenu uvést se záporným znaménkem. (Získaná částka ponižuje náklad stavby.)</v>
      </c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74">
        <v>33</v>
      </c>
      <c r="B52" s="175" t="s">
        <v>225</v>
      </c>
      <c r="C52" s="189" t="s">
        <v>226</v>
      </c>
      <c r="D52" s="176" t="s">
        <v>223</v>
      </c>
      <c r="E52" s="177">
        <v>1.93428</v>
      </c>
      <c r="F52" s="178">
        <v>0</v>
      </c>
      <c r="G52" s="179">
        <f>ROUND(E52*F52,2)</f>
        <v>0</v>
      </c>
      <c r="H52" s="164">
        <v>0</v>
      </c>
      <c r="I52" s="163">
        <f>ROUND(E52*H52,2)</f>
        <v>0</v>
      </c>
      <c r="J52" s="164">
        <v>242.5</v>
      </c>
      <c r="K52" s="163">
        <f>ROUND(E52*J52,2)</f>
        <v>469.06</v>
      </c>
      <c r="L52" s="163">
        <v>21</v>
      </c>
      <c r="M52" s="163">
        <f>G52*(1+L52/100)</f>
        <v>0</v>
      </c>
      <c r="N52" s="162">
        <v>0</v>
      </c>
      <c r="O52" s="162">
        <f>ROUND(E52*N52,2)</f>
        <v>0</v>
      </c>
      <c r="P52" s="162">
        <v>0</v>
      </c>
      <c r="Q52" s="162">
        <f>ROUND(E52*P52,2)</f>
        <v>0</v>
      </c>
      <c r="R52" s="163"/>
      <c r="S52" s="163" t="s">
        <v>142</v>
      </c>
      <c r="T52" s="163" t="s">
        <v>142</v>
      </c>
      <c r="U52" s="163">
        <v>0.27700000000000002</v>
      </c>
      <c r="V52" s="163">
        <f>ROUND(E52*U52,2)</f>
        <v>0.54</v>
      </c>
      <c r="W52" s="163"/>
      <c r="X52" s="163" t="s">
        <v>227</v>
      </c>
      <c r="Y52" s="163" t="s">
        <v>144</v>
      </c>
      <c r="Z52" s="153"/>
      <c r="AA52" s="153"/>
      <c r="AB52" s="153"/>
      <c r="AC52" s="153"/>
      <c r="AD52" s="153"/>
      <c r="AE52" s="153"/>
      <c r="AF52" s="153"/>
      <c r="AG52" s="153" t="s">
        <v>228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2" x14ac:dyDescent="0.2">
      <c r="A53" s="160"/>
      <c r="B53" s="161"/>
      <c r="C53" s="247" t="s">
        <v>229</v>
      </c>
      <c r="D53" s="248"/>
      <c r="E53" s="248"/>
      <c r="F53" s="248"/>
      <c r="G53" s="248"/>
      <c r="H53" s="163"/>
      <c r="I53" s="163"/>
      <c r="J53" s="163"/>
      <c r="K53" s="163"/>
      <c r="L53" s="163"/>
      <c r="M53" s="163"/>
      <c r="N53" s="162"/>
      <c r="O53" s="162"/>
      <c r="P53" s="162"/>
      <c r="Q53" s="162"/>
      <c r="R53" s="163"/>
      <c r="S53" s="163"/>
      <c r="T53" s="163"/>
      <c r="U53" s="163"/>
      <c r="V53" s="163"/>
      <c r="W53" s="163"/>
      <c r="X53" s="163"/>
      <c r="Y53" s="163"/>
      <c r="Z53" s="153"/>
      <c r="AA53" s="153"/>
      <c r="AB53" s="153"/>
      <c r="AC53" s="153"/>
      <c r="AD53" s="153"/>
      <c r="AE53" s="153"/>
      <c r="AF53" s="153"/>
      <c r="AG53" s="153" t="s">
        <v>152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3" x14ac:dyDescent="0.2">
      <c r="A54" s="160"/>
      <c r="B54" s="161"/>
      <c r="C54" s="249" t="s">
        <v>230</v>
      </c>
      <c r="D54" s="250"/>
      <c r="E54" s="250"/>
      <c r="F54" s="250"/>
      <c r="G54" s="250"/>
      <c r="H54" s="163"/>
      <c r="I54" s="163"/>
      <c r="J54" s="163"/>
      <c r="K54" s="163"/>
      <c r="L54" s="163"/>
      <c r="M54" s="163"/>
      <c r="N54" s="162"/>
      <c r="O54" s="162"/>
      <c r="P54" s="162"/>
      <c r="Q54" s="162"/>
      <c r="R54" s="163"/>
      <c r="S54" s="163"/>
      <c r="T54" s="163"/>
      <c r="U54" s="163"/>
      <c r="V54" s="163"/>
      <c r="W54" s="163"/>
      <c r="X54" s="163"/>
      <c r="Y54" s="163"/>
      <c r="Z54" s="153"/>
      <c r="AA54" s="153"/>
      <c r="AB54" s="153"/>
      <c r="AC54" s="153"/>
      <c r="AD54" s="153"/>
      <c r="AE54" s="153"/>
      <c r="AF54" s="153"/>
      <c r="AG54" s="153" t="s">
        <v>152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ht="22.5" outlineLevel="3" x14ac:dyDescent="0.2">
      <c r="A55" s="160"/>
      <c r="B55" s="161"/>
      <c r="C55" s="249" t="s">
        <v>231</v>
      </c>
      <c r="D55" s="250"/>
      <c r="E55" s="250"/>
      <c r="F55" s="250"/>
      <c r="G55" s="250"/>
      <c r="H55" s="163"/>
      <c r="I55" s="163"/>
      <c r="J55" s="163"/>
      <c r="K55" s="163"/>
      <c r="L55" s="163"/>
      <c r="M55" s="163"/>
      <c r="N55" s="162"/>
      <c r="O55" s="162"/>
      <c r="P55" s="162"/>
      <c r="Q55" s="162"/>
      <c r="R55" s="163"/>
      <c r="S55" s="163"/>
      <c r="T55" s="163"/>
      <c r="U55" s="163"/>
      <c r="V55" s="163"/>
      <c r="W55" s="163"/>
      <c r="X55" s="163"/>
      <c r="Y55" s="163"/>
      <c r="Z55" s="153"/>
      <c r="AA55" s="153"/>
      <c r="AB55" s="153"/>
      <c r="AC55" s="153"/>
      <c r="AD55" s="153"/>
      <c r="AE55" s="153"/>
      <c r="AF55" s="153"/>
      <c r="AG55" s="153" t="s">
        <v>152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86" t="str">
        <f>C55</f>
        <v>- při vodorovné dopravě po vodě : vyložení na hromady na suchu nebo na přeložení na dopravní prostředek na suchu do 15 m vodorovně a současně do 4 m svisle,</v>
      </c>
      <c r="BB55" s="153"/>
      <c r="BC55" s="153"/>
      <c r="BD55" s="153"/>
      <c r="BE55" s="153"/>
      <c r="BF55" s="153"/>
      <c r="BG55" s="153"/>
      <c r="BH55" s="153"/>
    </row>
    <row r="56" spans="1:60" outlineLevel="3" x14ac:dyDescent="0.2">
      <c r="A56" s="160"/>
      <c r="B56" s="161"/>
      <c r="C56" s="249" t="s">
        <v>232</v>
      </c>
      <c r="D56" s="250"/>
      <c r="E56" s="250"/>
      <c r="F56" s="250"/>
      <c r="G56" s="250"/>
      <c r="H56" s="163"/>
      <c r="I56" s="163"/>
      <c r="J56" s="163"/>
      <c r="K56" s="163"/>
      <c r="L56" s="163"/>
      <c r="M56" s="163"/>
      <c r="N56" s="162"/>
      <c r="O56" s="162"/>
      <c r="P56" s="162"/>
      <c r="Q56" s="162"/>
      <c r="R56" s="163"/>
      <c r="S56" s="163"/>
      <c r="T56" s="163"/>
      <c r="U56" s="163"/>
      <c r="V56" s="163"/>
      <c r="W56" s="163"/>
      <c r="X56" s="163"/>
      <c r="Y56" s="163"/>
      <c r="Z56" s="153"/>
      <c r="AA56" s="153"/>
      <c r="AB56" s="153"/>
      <c r="AC56" s="153"/>
      <c r="AD56" s="153"/>
      <c r="AE56" s="153"/>
      <c r="AF56" s="153"/>
      <c r="AG56" s="153" t="s">
        <v>152</v>
      </c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80">
        <v>34</v>
      </c>
      <c r="B57" s="181" t="s">
        <v>233</v>
      </c>
      <c r="C57" s="188" t="s">
        <v>234</v>
      </c>
      <c r="D57" s="182" t="s">
        <v>223</v>
      </c>
      <c r="E57" s="183">
        <v>14.507110000000001</v>
      </c>
      <c r="F57" s="184">
        <v>0</v>
      </c>
      <c r="G57" s="185">
        <f>ROUND(E57*F57,2)</f>
        <v>0</v>
      </c>
      <c r="H57" s="164">
        <v>0</v>
      </c>
      <c r="I57" s="163">
        <f>ROUND(E57*H57,2)</f>
        <v>0</v>
      </c>
      <c r="J57" s="164">
        <v>13.6</v>
      </c>
      <c r="K57" s="163">
        <f>ROUND(E57*J57,2)</f>
        <v>197.3</v>
      </c>
      <c r="L57" s="163">
        <v>21</v>
      </c>
      <c r="M57" s="163">
        <f>G57*(1+L57/100)</f>
        <v>0</v>
      </c>
      <c r="N57" s="162">
        <v>0</v>
      </c>
      <c r="O57" s="162">
        <f>ROUND(E57*N57,2)</f>
        <v>0</v>
      </c>
      <c r="P57" s="162">
        <v>0</v>
      </c>
      <c r="Q57" s="162">
        <f>ROUND(E57*P57,2)</f>
        <v>0</v>
      </c>
      <c r="R57" s="163"/>
      <c r="S57" s="163" t="s">
        <v>142</v>
      </c>
      <c r="T57" s="163" t="s">
        <v>142</v>
      </c>
      <c r="U57" s="163">
        <v>0</v>
      </c>
      <c r="V57" s="163">
        <f>ROUND(E57*U57,2)</f>
        <v>0</v>
      </c>
      <c r="W57" s="163"/>
      <c r="X57" s="163" t="s">
        <v>227</v>
      </c>
      <c r="Y57" s="163" t="s">
        <v>144</v>
      </c>
      <c r="Z57" s="153"/>
      <c r="AA57" s="153"/>
      <c r="AB57" s="153"/>
      <c r="AC57" s="153"/>
      <c r="AD57" s="153"/>
      <c r="AE57" s="153"/>
      <c r="AF57" s="153"/>
      <c r="AG57" s="153" t="s">
        <v>228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74">
        <v>35</v>
      </c>
      <c r="B58" s="175" t="s">
        <v>235</v>
      </c>
      <c r="C58" s="189" t="s">
        <v>236</v>
      </c>
      <c r="D58" s="176" t="s">
        <v>223</v>
      </c>
      <c r="E58" s="177">
        <v>0.96714</v>
      </c>
      <c r="F58" s="178">
        <v>0</v>
      </c>
      <c r="G58" s="179">
        <f>ROUND(E58*F58,2)</f>
        <v>0</v>
      </c>
      <c r="H58" s="164">
        <v>0</v>
      </c>
      <c r="I58" s="163">
        <f>ROUND(E58*H58,2)</f>
        <v>0</v>
      </c>
      <c r="J58" s="164">
        <v>330.5</v>
      </c>
      <c r="K58" s="163">
        <f>ROUND(E58*J58,2)</f>
        <v>319.64</v>
      </c>
      <c r="L58" s="163">
        <v>21</v>
      </c>
      <c r="M58" s="163">
        <f>G58*(1+L58/100)</f>
        <v>0</v>
      </c>
      <c r="N58" s="162">
        <v>0</v>
      </c>
      <c r="O58" s="162">
        <f>ROUND(E58*N58,2)</f>
        <v>0</v>
      </c>
      <c r="P58" s="162">
        <v>0</v>
      </c>
      <c r="Q58" s="162">
        <f>ROUND(E58*P58,2)</f>
        <v>0</v>
      </c>
      <c r="R58" s="163"/>
      <c r="S58" s="163" t="s">
        <v>142</v>
      </c>
      <c r="T58" s="163" t="s">
        <v>142</v>
      </c>
      <c r="U58" s="163">
        <v>0.49</v>
      </c>
      <c r="V58" s="163">
        <f>ROUND(E58*U58,2)</f>
        <v>0.47</v>
      </c>
      <c r="W58" s="163"/>
      <c r="X58" s="163" t="s">
        <v>227</v>
      </c>
      <c r="Y58" s="163" t="s">
        <v>144</v>
      </c>
      <c r="Z58" s="153"/>
      <c r="AA58" s="153"/>
      <c r="AB58" s="153"/>
      <c r="AC58" s="153"/>
      <c r="AD58" s="153"/>
      <c r="AE58" s="153"/>
      <c r="AF58" s="153"/>
      <c r="AG58" s="153" t="s">
        <v>228</v>
      </c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2" x14ac:dyDescent="0.2">
      <c r="A59" s="160"/>
      <c r="B59" s="161"/>
      <c r="C59" s="247" t="s">
        <v>237</v>
      </c>
      <c r="D59" s="248"/>
      <c r="E59" s="248"/>
      <c r="F59" s="248"/>
      <c r="G59" s="248"/>
      <c r="H59" s="163"/>
      <c r="I59" s="163"/>
      <c r="J59" s="163"/>
      <c r="K59" s="163"/>
      <c r="L59" s="163"/>
      <c r="M59" s="163"/>
      <c r="N59" s="162"/>
      <c r="O59" s="162"/>
      <c r="P59" s="162"/>
      <c r="Q59" s="162"/>
      <c r="R59" s="163"/>
      <c r="S59" s="163"/>
      <c r="T59" s="163"/>
      <c r="U59" s="163"/>
      <c r="V59" s="163"/>
      <c r="W59" s="163"/>
      <c r="X59" s="163"/>
      <c r="Y59" s="163"/>
      <c r="Z59" s="153"/>
      <c r="AA59" s="153"/>
      <c r="AB59" s="153"/>
      <c r="AC59" s="153"/>
      <c r="AD59" s="153"/>
      <c r="AE59" s="153"/>
      <c r="AF59" s="153"/>
      <c r="AG59" s="153" t="s">
        <v>152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80">
        <v>36</v>
      </c>
      <c r="B60" s="181" t="s">
        <v>238</v>
      </c>
      <c r="C60" s="188" t="s">
        <v>239</v>
      </c>
      <c r="D60" s="182" t="s">
        <v>223</v>
      </c>
      <c r="E60" s="183">
        <v>0.96714</v>
      </c>
      <c r="F60" s="184">
        <v>0</v>
      </c>
      <c r="G60" s="185">
        <f>ROUND(E60*F60,2)</f>
        <v>0</v>
      </c>
      <c r="H60" s="164">
        <v>0</v>
      </c>
      <c r="I60" s="163">
        <f>ROUND(E60*H60,2)</f>
        <v>0</v>
      </c>
      <c r="J60" s="164">
        <v>479</v>
      </c>
      <c r="K60" s="163">
        <f>ROUND(E60*J60,2)</f>
        <v>463.26</v>
      </c>
      <c r="L60" s="163">
        <v>21</v>
      </c>
      <c r="M60" s="163">
        <f>G60*(1+L60/100)</f>
        <v>0</v>
      </c>
      <c r="N60" s="162">
        <v>0</v>
      </c>
      <c r="O60" s="162">
        <f>ROUND(E60*N60,2)</f>
        <v>0</v>
      </c>
      <c r="P60" s="162">
        <v>0</v>
      </c>
      <c r="Q60" s="162">
        <f>ROUND(E60*P60,2)</f>
        <v>0</v>
      </c>
      <c r="R60" s="163"/>
      <c r="S60" s="163" t="s">
        <v>142</v>
      </c>
      <c r="T60" s="163" t="s">
        <v>142</v>
      </c>
      <c r="U60" s="163">
        <v>0.94199999999999995</v>
      </c>
      <c r="V60" s="163">
        <f>ROUND(E60*U60,2)</f>
        <v>0.91</v>
      </c>
      <c r="W60" s="163"/>
      <c r="X60" s="163" t="s">
        <v>227</v>
      </c>
      <c r="Y60" s="163" t="s">
        <v>144</v>
      </c>
      <c r="Z60" s="153"/>
      <c r="AA60" s="153"/>
      <c r="AB60" s="153"/>
      <c r="AC60" s="153"/>
      <c r="AD60" s="153"/>
      <c r="AE60" s="153"/>
      <c r="AF60" s="153"/>
      <c r="AG60" s="153" t="s">
        <v>228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ht="22.5" outlineLevel="1" x14ac:dyDescent="0.2">
      <c r="A61" s="174">
        <v>37</v>
      </c>
      <c r="B61" s="175" t="s">
        <v>240</v>
      </c>
      <c r="C61" s="189" t="s">
        <v>241</v>
      </c>
      <c r="D61" s="176" t="s">
        <v>223</v>
      </c>
      <c r="E61" s="177">
        <v>0.96714</v>
      </c>
      <c r="F61" s="178">
        <v>0</v>
      </c>
      <c r="G61" s="179">
        <f>ROUND(E61*F61,2)</f>
        <v>0</v>
      </c>
      <c r="H61" s="164">
        <v>0</v>
      </c>
      <c r="I61" s="163">
        <f>ROUND(E61*H61,2)</f>
        <v>0</v>
      </c>
      <c r="J61" s="164">
        <v>6485</v>
      </c>
      <c r="K61" s="163">
        <f>ROUND(E61*J61,2)</f>
        <v>6271.9</v>
      </c>
      <c r="L61" s="163">
        <v>21</v>
      </c>
      <c r="M61" s="163">
        <f>G61*(1+L61/100)</f>
        <v>0</v>
      </c>
      <c r="N61" s="162">
        <v>0</v>
      </c>
      <c r="O61" s="162">
        <f>ROUND(E61*N61,2)</f>
        <v>0</v>
      </c>
      <c r="P61" s="162">
        <v>0</v>
      </c>
      <c r="Q61" s="162">
        <f>ROUND(E61*P61,2)</f>
        <v>0</v>
      </c>
      <c r="R61" s="163"/>
      <c r="S61" s="163" t="s">
        <v>142</v>
      </c>
      <c r="T61" s="163" t="s">
        <v>142</v>
      </c>
      <c r="U61" s="163">
        <v>0</v>
      </c>
      <c r="V61" s="163">
        <f>ROUND(E61*U61,2)</f>
        <v>0</v>
      </c>
      <c r="W61" s="163"/>
      <c r="X61" s="163" t="s">
        <v>227</v>
      </c>
      <c r="Y61" s="163" t="s">
        <v>144</v>
      </c>
      <c r="Z61" s="153"/>
      <c r="AA61" s="153"/>
      <c r="AB61" s="153"/>
      <c r="AC61" s="153"/>
      <c r="AD61" s="153"/>
      <c r="AE61" s="153"/>
      <c r="AF61" s="153"/>
      <c r="AG61" s="153" t="s">
        <v>228</v>
      </c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2" x14ac:dyDescent="0.2">
      <c r="A62" s="160"/>
      <c r="B62" s="161"/>
      <c r="C62" s="247" t="s">
        <v>242</v>
      </c>
      <c r="D62" s="248"/>
      <c r="E62" s="248"/>
      <c r="F62" s="248"/>
      <c r="G62" s="248"/>
      <c r="H62" s="163"/>
      <c r="I62" s="163"/>
      <c r="J62" s="163"/>
      <c r="K62" s="163"/>
      <c r="L62" s="163"/>
      <c r="M62" s="163"/>
      <c r="N62" s="162"/>
      <c r="O62" s="162"/>
      <c r="P62" s="162"/>
      <c r="Q62" s="162"/>
      <c r="R62" s="163"/>
      <c r="S62" s="163"/>
      <c r="T62" s="163"/>
      <c r="U62" s="163"/>
      <c r="V62" s="163"/>
      <c r="W62" s="163"/>
      <c r="X62" s="163"/>
      <c r="Y62" s="163"/>
      <c r="Z62" s="153"/>
      <c r="AA62" s="153"/>
      <c r="AB62" s="153"/>
      <c r="AC62" s="153"/>
      <c r="AD62" s="153"/>
      <c r="AE62" s="153"/>
      <c r="AF62" s="153"/>
      <c r="AG62" s="153" t="s">
        <v>152</v>
      </c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80">
        <v>38</v>
      </c>
      <c r="B63" s="181" t="s">
        <v>243</v>
      </c>
      <c r="C63" s="188" t="s">
        <v>244</v>
      </c>
      <c r="D63" s="182" t="s">
        <v>223</v>
      </c>
      <c r="E63" s="183">
        <v>0.96714</v>
      </c>
      <c r="F63" s="184">
        <v>0</v>
      </c>
      <c r="G63" s="185">
        <f>ROUND(E63*F63,2)</f>
        <v>0</v>
      </c>
      <c r="H63" s="164">
        <v>0</v>
      </c>
      <c r="I63" s="163">
        <f>ROUND(E63*H63,2)</f>
        <v>0</v>
      </c>
      <c r="J63" s="164">
        <v>14</v>
      </c>
      <c r="K63" s="163">
        <f>ROUND(E63*J63,2)</f>
        <v>13.54</v>
      </c>
      <c r="L63" s="163">
        <v>21</v>
      </c>
      <c r="M63" s="163">
        <f>G63*(1+L63/100)</f>
        <v>0</v>
      </c>
      <c r="N63" s="162">
        <v>0</v>
      </c>
      <c r="O63" s="162">
        <f>ROUND(E63*N63,2)</f>
        <v>0</v>
      </c>
      <c r="P63" s="162">
        <v>0</v>
      </c>
      <c r="Q63" s="162">
        <f>ROUND(E63*P63,2)</f>
        <v>0</v>
      </c>
      <c r="R63" s="163"/>
      <c r="S63" s="163" t="s">
        <v>142</v>
      </c>
      <c r="T63" s="163" t="s">
        <v>142</v>
      </c>
      <c r="U63" s="163">
        <v>6.0000000000000001E-3</v>
      </c>
      <c r="V63" s="163">
        <f>ROUND(E63*U63,2)</f>
        <v>0.01</v>
      </c>
      <c r="W63" s="163"/>
      <c r="X63" s="163" t="s">
        <v>227</v>
      </c>
      <c r="Y63" s="163" t="s">
        <v>144</v>
      </c>
      <c r="Z63" s="153"/>
      <c r="AA63" s="153"/>
      <c r="AB63" s="153"/>
      <c r="AC63" s="153"/>
      <c r="AD63" s="153"/>
      <c r="AE63" s="153"/>
      <c r="AF63" s="153"/>
      <c r="AG63" s="153" t="s">
        <v>228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x14ac:dyDescent="0.2">
      <c r="A64" s="167" t="s">
        <v>137</v>
      </c>
      <c r="B64" s="168" t="s">
        <v>109</v>
      </c>
      <c r="C64" s="187" t="s">
        <v>29</v>
      </c>
      <c r="D64" s="169"/>
      <c r="E64" s="170"/>
      <c r="F64" s="171"/>
      <c r="G64" s="172">
        <f>SUMIF(AG65:AG66,"&lt;&gt;NOR",G65:G66)</f>
        <v>0</v>
      </c>
      <c r="H64" s="166"/>
      <c r="I64" s="166">
        <f>SUM(I65:I66)</f>
        <v>0</v>
      </c>
      <c r="J64" s="166"/>
      <c r="K64" s="166">
        <f>SUM(K65:K66)</f>
        <v>4819.63</v>
      </c>
      <c r="L64" s="166"/>
      <c r="M64" s="166">
        <f>SUM(M65:M66)</f>
        <v>0</v>
      </c>
      <c r="N64" s="165"/>
      <c r="O64" s="165">
        <f>SUM(O65:O66)</f>
        <v>0</v>
      </c>
      <c r="P64" s="165"/>
      <c r="Q64" s="165">
        <f>SUM(Q65:Q66)</f>
        <v>0</v>
      </c>
      <c r="R64" s="166"/>
      <c r="S64" s="166"/>
      <c r="T64" s="166"/>
      <c r="U64" s="166"/>
      <c r="V64" s="166">
        <f>SUM(V65:V66)</f>
        <v>0</v>
      </c>
      <c r="W64" s="166"/>
      <c r="X64" s="166"/>
      <c r="Y64" s="166"/>
      <c r="AG64" t="s">
        <v>138</v>
      </c>
    </row>
    <row r="65" spans="1:60" outlineLevel="1" x14ac:dyDescent="0.2">
      <c r="A65" s="174">
        <v>39</v>
      </c>
      <c r="B65" s="175" t="s">
        <v>245</v>
      </c>
      <c r="C65" s="189" t="s">
        <v>246</v>
      </c>
      <c r="D65" s="176" t="s">
        <v>247</v>
      </c>
      <c r="E65" s="177">
        <v>1</v>
      </c>
      <c r="F65" s="178">
        <v>0</v>
      </c>
      <c r="G65" s="179">
        <f>ROUND(E65*F65,2)</f>
        <v>0</v>
      </c>
      <c r="H65" s="164">
        <v>0</v>
      </c>
      <c r="I65" s="163">
        <f>ROUND(E65*H65,2)</f>
        <v>0</v>
      </c>
      <c r="J65" s="164">
        <v>4819.63</v>
      </c>
      <c r="K65" s="163">
        <f>ROUND(E65*J65,2)</f>
        <v>4819.63</v>
      </c>
      <c r="L65" s="163">
        <v>21</v>
      </c>
      <c r="M65" s="163">
        <f>G65*(1+L65/100)</f>
        <v>0</v>
      </c>
      <c r="N65" s="162">
        <v>0</v>
      </c>
      <c r="O65" s="162">
        <f>ROUND(E65*N65,2)</f>
        <v>0</v>
      </c>
      <c r="P65" s="162">
        <v>0</v>
      </c>
      <c r="Q65" s="162">
        <f>ROUND(E65*P65,2)</f>
        <v>0</v>
      </c>
      <c r="R65" s="163"/>
      <c r="S65" s="163" t="s">
        <v>142</v>
      </c>
      <c r="T65" s="163" t="s">
        <v>220</v>
      </c>
      <c r="U65" s="163">
        <v>0</v>
      </c>
      <c r="V65" s="163">
        <f>ROUND(E65*U65,2)</f>
        <v>0</v>
      </c>
      <c r="W65" s="163"/>
      <c r="X65" s="163" t="s">
        <v>248</v>
      </c>
      <c r="Y65" s="163" t="s">
        <v>144</v>
      </c>
      <c r="Z65" s="153"/>
      <c r="AA65" s="153"/>
      <c r="AB65" s="153"/>
      <c r="AC65" s="153"/>
      <c r="AD65" s="153"/>
      <c r="AE65" s="153"/>
      <c r="AF65" s="153"/>
      <c r="AG65" s="153" t="s">
        <v>249</v>
      </c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2" x14ac:dyDescent="0.2">
      <c r="A66" s="160"/>
      <c r="B66" s="161"/>
      <c r="C66" s="247" t="s">
        <v>250</v>
      </c>
      <c r="D66" s="248"/>
      <c r="E66" s="248"/>
      <c r="F66" s="248"/>
      <c r="G66" s="248"/>
      <c r="H66" s="163"/>
      <c r="I66" s="163"/>
      <c r="J66" s="163"/>
      <c r="K66" s="163"/>
      <c r="L66" s="163"/>
      <c r="M66" s="163"/>
      <c r="N66" s="162"/>
      <c r="O66" s="162"/>
      <c r="P66" s="162"/>
      <c r="Q66" s="162"/>
      <c r="R66" s="163"/>
      <c r="S66" s="163"/>
      <c r="T66" s="163"/>
      <c r="U66" s="163"/>
      <c r="V66" s="163"/>
      <c r="W66" s="163"/>
      <c r="X66" s="163"/>
      <c r="Y66" s="163"/>
      <c r="Z66" s="153"/>
      <c r="AA66" s="153"/>
      <c r="AB66" s="153"/>
      <c r="AC66" s="153"/>
      <c r="AD66" s="153"/>
      <c r="AE66" s="153"/>
      <c r="AF66" s="153"/>
      <c r="AG66" s="153" t="s">
        <v>152</v>
      </c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x14ac:dyDescent="0.2">
      <c r="A67" s="167" t="s">
        <v>137</v>
      </c>
      <c r="B67" s="168" t="s">
        <v>110</v>
      </c>
      <c r="C67" s="187" t="s">
        <v>30</v>
      </c>
      <c r="D67" s="169"/>
      <c r="E67" s="170"/>
      <c r="F67" s="171"/>
      <c r="G67" s="172">
        <f>SUMIF(AG68:AG77,"&lt;&gt;NOR",G68:G77)</f>
        <v>0</v>
      </c>
      <c r="H67" s="166"/>
      <c r="I67" s="166">
        <f>SUM(I68:I77)</f>
        <v>0</v>
      </c>
      <c r="J67" s="166"/>
      <c r="K67" s="166">
        <f>SUM(K68:K77)</f>
        <v>23165.97</v>
      </c>
      <c r="L67" s="166"/>
      <c r="M67" s="166">
        <f>SUM(M68:M77)</f>
        <v>0</v>
      </c>
      <c r="N67" s="165"/>
      <c r="O67" s="165">
        <f>SUM(O68:O77)</f>
        <v>0</v>
      </c>
      <c r="P67" s="165"/>
      <c r="Q67" s="165">
        <f>SUM(Q68:Q77)</f>
        <v>0</v>
      </c>
      <c r="R67" s="166"/>
      <c r="S67" s="166"/>
      <c r="T67" s="166"/>
      <c r="U67" s="166"/>
      <c r="V67" s="166">
        <f>SUM(V68:V77)</f>
        <v>0</v>
      </c>
      <c r="W67" s="166"/>
      <c r="X67" s="166"/>
      <c r="Y67" s="166"/>
      <c r="AG67" t="s">
        <v>138</v>
      </c>
    </row>
    <row r="68" spans="1:60" outlineLevel="1" x14ac:dyDescent="0.2">
      <c r="A68" s="174">
        <v>40</v>
      </c>
      <c r="B68" s="175" t="s">
        <v>251</v>
      </c>
      <c r="C68" s="189" t="s">
        <v>252</v>
      </c>
      <c r="D68" s="176" t="s">
        <v>247</v>
      </c>
      <c r="E68" s="177">
        <v>1</v>
      </c>
      <c r="F68" s="178">
        <v>0</v>
      </c>
      <c r="G68" s="179">
        <f>ROUND(E68*F68,2)</f>
        <v>0</v>
      </c>
      <c r="H68" s="164">
        <v>0</v>
      </c>
      <c r="I68" s="163">
        <f>ROUND(E68*H68,2)</f>
        <v>0</v>
      </c>
      <c r="J68" s="164">
        <v>641.42999999999995</v>
      </c>
      <c r="K68" s="163">
        <f>ROUND(E68*J68,2)</f>
        <v>641.42999999999995</v>
      </c>
      <c r="L68" s="163">
        <v>21</v>
      </c>
      <c r="M68" s="163">
        <f>G68*(1+L68/100)</f>
        <v>0</v>
      </c>
      <c r="N68" s="162">
        <v>0</v>
      </c>
      <c r="O68" s="162">
        <f>ROUND(E68*N68,2)</f>
        <v>0</v>
      </c>
      <c r="P68" s="162">
        <v>0</v>
      </c>
      <c r="Q68" s="162">
        <f>ROUND(E68*P68,2)</f>
        <v>0</v>
      </c>
      <c r="R68" s="163"/>
      <c r="S68" s="163" t="s">
        <v>142</v>
      </c>
      <c r="T68" s="163" t="s">
        <v>220</v>
      </c>
      <c r="U68" s="163">
        <v>0</v>
      </c>
      <c r="V68" s="163">
        <f>ROUND(E68*U68,2)</f>
        <v>0</v>
      </c>
      <c r="W68" s="163"/>
      <c r="X68" s="163" t="s">
        <v>248</v>
      </c>
      <c r="Y68" s="163" t="s">
        <v>144</v>
      </c>
      <c r="Z68" s="153"/>
      <c r="AA68" s="153"/>
      <c r="AB68" s="153"/>
      <c r="AC68" s="153"/>
      <c r="AD68" s="153"/>
      <c r="AE68" s="153"/>
      <c r="AF68" s="153"/>
      <c r="AG68" s="153" t="s">
        <v>253</v>
      </c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ht="45" outlineLevel="2" x14ac:dyDescent="0.2">
      <c r="A69" s="160"/>
      <c r="B69" s="161"/>
      <c r="C69" s="247" t="s">
        <v>254</v>
      </c>
      <c r="D69" s="248"/>
      <c r="E69" s="248"/>
      <c r="F69" s="248"/>
      <c r="G69" s="248"/>
      <c r="H69" s="163"/>
      <c r="I69" s="163"/>
      <c r="J69" s="163"/>
      <c r="K69" s="163"/>
      <c r="L69" s="163"/>
      <c r="M69" s="163"/>
      <c r="N69" s="162"/>
      <c r="O69" s="162"/>
      <c r="P69" s="162"/>
      <c r="Q69" s="162"/>
      <c r="R69" s="163"/>
      <c r="S69" s="163"/>
      <c r="T69" s="163"/>
      <c r="U69" s="163"/>
      <c r="V69" s="163"/>
      <c r="W69" s="163"/>
      <c r="X69" s="163"/>
      <c r="Y69" s="163"/>
      <c r="Z69" s="153"/>
      <c r="AA69" s="153"/>
      <c r="AB69" s="153"/>
      <c r="AC69" s="153"/>
      <c r="AD69" s="153"/>
      <c r="AE69" s="153"/>
      <c r="AF69" s="153"/>
      <c r="AG69" s="153" t="s">
        <v>152</v>
      </c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86" t="str">
        <f>C69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74">
        <v>41</v>
      </c>
      <c r="B70" s="175" t="s">
        <v>255</v>
      </c>
      <c r="C70" s="189" t="s">
        <v>256</v>
      </c>
      <c r="D70" s="176" t="s">
        <v>247</v>
      </c>
      <c r="E70" s="177">
        <v>1</v>
      </c>
      <c r="F70" s="178">
        <v>0</v>
      </c>
      <c r="G70" s="179">
        <f>ROUND(E70*F70,2)</f>
        <v>0</v>
      </c>
      <c r="H70" s="164">
        <v>0</v>
      </c>
      <c r="I70" s="163">
        <f>ROUND(E70*H70,2)</f>
        <v>0</v>
      </c>
      <c r="J70" s="164">
        <v>4819.63</v>
      </c>
      <c r="K70" s="163">
        <f>ROUND(E70*J70,2)</f>
        <v>4819.63</v>
      </c>
      <c r="L70" s="163">
        <v>21</v>
      </c>
      <c r="M70" s="163">
        <f>G70*(1+L70/100)</f>
        <v>0</v>
      </c>
      <c r="N70" s="162">
        <v>0</v>
      </c>
      <c r="O70" s="162">
        <f>ROUND(E70*N70,2)</f>
        <v>0</v>
      </c>
      <c r="P70" s="162">
        <v>0</v>
      </c>
      <c r="Q70" s="162">
        <f>ROUND(E70*P70,2)</f>
        <v>0</v>
      </c>
      <c r="R70" s="163"/>
      <c r="S70" s="163" t="s">
        <v>142</v>
      </c>
      <c r="T70" s="163" t="s">
        <v>220</v>
      </c>
      <c r="U70" s="163">
        <v>0</v>
      </c>
      <c r="V70" s="163">
        <f>ROUND(E70*U70,2)</f>
        <v>0</v>
      </c>
      <c r="W70" s="163"/>
      <c r="X70" s="163" t="s">
        <v>248</v>
      </c>
      <c r="Y70" s="163" t="s">
        <v>144</v>
      </c>
      <c r="Z70" s="153"/>
      <c r="AA70" s="153"/>
      <c r="AB70" s="153"/>
      <c r="AC70" s="153"/>
      <c r="AD70" s="153"/>
      <c r="AE70" s="153"/>
      <c r="AF70" s="153"/>
      <c r="AG70" s="153" t="s">
        <v>249</v>
      </c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ht="22.5" outlineLevel="2" x14ac:dyDescent="0.2">
      <c r="A71" s="160"/>
      <c r="B71" s="161"/>
      <c r="C71" s="247" t="s">
        <v>257</v>
      </c>
      <c r="D71" s="248"/>
      <c r="E71" s="248"/>
      <c r="F71" s="248"/>
      <c r="G71" s="248"/>
      <c r="H71" s="163"/>
      <c r="I71" s="163"/>
      <c r="J71" s="163"/>
      <c r="K71" s="163"/>
      <c r="L71" s="163"/>
      <c r="M71" s="163"/>
      <c r="N71" s="162"/>
      <c r="O71" s="162"/>
      <c r="P71" s="162"/>
      <c r="Q71" s="162"/>
      <c r="R71" s="163"/>
      <c r="S71" s="163"/>
      <c r="T71" s="163"/>
      <c r="U71" s="163"/>
      <c r="V71" s="163"/>
      <c r="W71" s="163"/>
      <c r="X71" s="163"/>
      <c r="Y71" s="163"/>
      <c r="Z71" s="153"/>
      <c r="AA71" s="153"/>
      <c r="AB71" s="153"/>
      <c r="AC71" s="153"/>
      <c r="AD71" s="153"/>
      <c r="AE71" s="153"/>
      <c r="AF71" s="153"/>
      <c r="AG71" s="153" t="s">
        <v>152</v>
      </c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86" t="str">
        <f>C71</f>
        <v>Náklady na individuální zkoušky dodaných a smontovaných technologických zařízení včetně komplexního vyzkoušení.</v>
      </c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74">
        <v>42</v>
      </c>
      <c r="B72" s="175" t="s">
        <v>258</v>
      </c>
      <c r="C72" s="189" t="s">
        <v>259</v>
      </c>
      <c r="D72" s="176" t="s">
        <v>247</v>
      </c>
      <c r="E72" s="177">
        <v>1</v>
      </c>
      <c r="F72" s="178">
        <v>0</v>
      </c>
      <c r="G72" s="179">
        <f>ROUND(E72*F72,2)</f>
        <v>0</v>
      </c>
      <c r="H72" s="164">
        <v>0</v>
      </c>
      <c r="I72" s="163">
        <f>ROUND(E72*H72,2)</f>
        <v>0</v>
      </c>
      <c r="J72" s="164">
        <v>1500</v>
      </c>
      <c r="K72" s="163">
        <f>ROUND(E72*J72,2)</f>
        <v>1500</v>
      </c>
      <c r="L72" s="163">
        <v>21</v>
      </c>
      <c r="M72" s="163">
        <f>G72*(1+L72/100)</f>
        <v>0</v>
      </c>
      <c r="N72" s="162">
        <v>0</v>
      </c>
      <c r="O72" s="162">
        <f>ROUND(E72*N72,2)</f>
        <v>0</v>
      </c>
      <c r="P72" s="162">
        <v>0</v>
      </c>
      <c r="Q72" s="162">
        <f>ROUND(E72*P72,2)</f>
        <v>0</v>
      </c>
      <c r="R72" s="163"/>
      <c r="S72" s="163" t="s">
        <v>142</v>
      </c>
      <c r="T72" s="163" t="s">
        <v>220</v>
      </c>
      <c r="U72" s="163">
        <v>0</v>
      </c>
      <c r="V72" s="163">
        <f>ROUND(E72*U72,2)</f>
        <v>0</v>
      </c>
      <c r="W72" s="163"/>
      <c r="X72" s="163" t="s">
        <v>248</v>
      </c>
      <c r="Y72" s="163" t="s">
        <v>144</v>
      </c>
      <c r="Z72" s="153"/>
      <c r="AA72" s="153"/>
      <c r="AB72" s="153"/>
      <c r="AC72" s="153"/>
      <c r="AD72" s="153"/>
      <c r="AE72" s="153"/>
      <c r="AF72" s="153"/>
      <c r="AG72" s="153" t="s">
        <v>260</v>
      </c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ht="33.75" outlineLevel="2" x14ac:dyDescent="0.2">
      <c r="A73" s="160"/>
      <c r="B73" s="161"/>
      <c r="C73" s="247" t="s">
        <v>261</v>
      </c>
      <c r="D73" s="248"/>
      <c r="E73" s="248"/>
      <c r="F73" s="248"/>
      <c r="G73" s="248"/>
      <c r="H73" s="163"/>
      <c r="I73" s="163"/>
      <c r="J73" s="163"/>
      <c r="K73" s="163"/>
      <c r="L73" s="163"/>
      <c r="M73" s="163"/>
      <c r="N73" s="162"/>
      <c r="O73" s="162"/>
      <c r="P73" s="162"/>
      <c r="Q73" s="162"/>
      <c r="R73" s="163"/>
      <c r="S73" s="163"/>
      <c r="T73" s="163"/>
      <c r="U73" s="163"/>
      <c r="V73" s="163"/>
      <c r="W73" s="163"/>
      <c r="X73" s="163"/>
      <c r="Y73" s="163"/>
      <c r="Z73" s="153"/>
      <c r="AA73" s="153"/>
      <c r="AB73" s="153"/>
      <c r="AC73" s="153"/>
      <c r="AD73" s="153"/>
      <c r="AE73" s="153"/>
      <c r="AF73" s="153"/>
      <c r="AG73" s="153" t="s">
        <v>152</v>
      </c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86" t="str">
        <f>C73</f>
        <v>Náklady zhotovitele na vypracování provozních řádů pro zkušební či trvalý provoz včetně nákladů na předání všech návodů k obsluze a údržbě pro technologická zařízení a včetně zaškolení obsluhy objednatele.</v>
      </c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74">
        <v>43</v>
      </c>
      <c r="B74" s="175" t="s">
        <v>262</v>
      </c>
      <c r="C74" s="189" t="s">
        <v>263</v>
      </c>
      <c r="D74" s="176" t="s">
        <v>247</v>
      </c>
      <c r="E74" s="177">
        <v>1</v>
      </c>
      <c r="F74" s="178">
        <v>0</v>
      </c>
      <c r="G74" s="179">
        <f>ROUND(E74*F74,2)</f>
        <v>0</v>
      </c>
      <c r="H74" s="164">
        <v>0</v>
      </c>
      <c r="I74" s="163">
        <f>ROUND(E74*H74,2)</f>
        <v>0</v>
      </c>
      <c r="J74" s="164">
        <v>15000</v>
      </c>
      <c r="K74" s="163">
        <f>ROUND(E74*J74,2)</f>
        <v>15000</v>
      </c>
      <c r="L74" s="163">
        <v>21</v>
      </c>
      <c r="M74" s="163">
        <f>G74*(1+L74/100)</f>
        <v>0</v>
      </c>
      <c r="N74" s="162">
        <v>0</v>
      </c>
      <c r="O74" s="162">
        <f>ROUND(E74*N74,2)</f>
        <v>0</v>
      </c>
      <c r="P74" s="162">
        <v>0</v>
      </c>
      <c r="Q74" s="162">
        <f>ROUND(E74*P74,2)</f>
        <v>0</v>
      </c>
      <c r="R74" s="163"/>
      <c r="S74" s="163" t="s">
        <v>142</v>
      </c>
      <c r="T74" s="163" t="s">
        <v>220</v>
      </c>
      <c r="U74" s="163">
        <v>0</v>
      </c>
      <c r="V74" s="163">
        <f>ROUND(E74*U74,2)</f>
        <v>0</v>
      </c>
      <c r="W74" s="163"/>
      <c r="X74" s="163" t="s">
        <v>248</v>
      </c>
      <c r="Y74" s="163" t="s">
        <v>144</v>
      </c>
      <c r="Z74" s="153"/>
      <c r="AA74" s="153"/>
      <c r="AB74" s="153"/>
      <c r="AC74" s="153"/>
      <c r="AD74" s="153"/>
      <c r="AE74" s="153"/>
      <c r="AF74" s="153"/>
      <c r="AG74" s="153" t="s">
        <v>260</v>
      </c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ht="22.5" outlineLevel="2" x14ac:dyDescent="0.2">
      <c r="A75" s="160"/>
      <c r="B75" s="161"/>
      <c r="C75" s="247" t="s">
        <v>264</v>
      </c>
      <c r="D75" s="248"/>
      <c r="E75" s="248"/>
      <c r="F75" s="248"/>
      <c r="G75" s="248"/>
      <c r="H75" s="163"/>
      <c r="I75" s="163"/>
      <c r="J75" s="163"/>
      <c r="K75" s="163"/>
      <c r="L75" s="163"/>
      <c r="M75" s="163"/>
      <c r="N75" s="162"/>
      <c r="O75" s="162"/>
      <c r="P75" s="162"/>
      <c r="Q75" s="162"/>
      <c r="R75" s="163"/>
      <c r="S75" s="163"/>
      <c r="T75" s="163"/>
      <c r="U75" s="163"/>
      <c r="V75" s="163"/>
      <c r="W75" s="163"/>
      <c r="X75" s="163"/>
      <c r="Y75" s="163"/>
      <c r="Z75" s="153"/>
      <c r="AA75" s="153"/>
      <c r="AB75" s="153"/>
      <c r="AC75" s="153"/>
      <c r="AD75" s="153"/>
      <c r="AE75" s="153"/>
      <c r="AF75" s="153"/>
      <c r="AG75" s="153" t="s">
        <v>152</v>
      </c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86" t="str">
        <f>C75</f>
        <v>Náklady na vyhotovení dokumentace skutečného provedení stavby a její předání objednateli v požadované formě a požadovaném počtu.</v>
      </c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74">
        <v>44</v>
      </c>
      <c r="B76" s="175" t="s">
        <v>265</v>
      </c>
      <c r="C76" s="189" t="s">
        <v>266</v>
      </c>
      <c r="D76" s="176" t="s">
        <v>247</v>
      </c>
      <c r="E76" s="177">
        <v>1</v>
      </c>
      <c r="F76" s="178">
        <v>0</v>
      </c>
      <c r="G76" s="179">
        <f>ROUND(E76*F76,2)</f>
        <v>0</v>
      </c>
      <c r="H76" s="164">
        <v>0</v>
      </c>
      <c r="I76" s="163">
        <f>ROUND(E76*H76,2)</f>
        <v>0</v>
      </c>
      <c r="J76" s="164">
        <v>1204.9100000000001</v>
      </c>
      <c r="K76" s="163">
        <f>ROUND(E76*J76,2)</f>
        <v>1204.9100000000001</v>
      </c>
      <c r="L76" s="163">
        <v>21</v>
      </c>
      <c r="M76" s="163">
        <f>G76*(1+L76/100)</f>
        <v>0</v>
      </c>
      <c r="N76" s="162">
        <v>0</v>
      </c>
      <c r="O76" s="162">
        <f>ROUND(E76*N76,2)</f>
        <v>0</v>
      </c>
      <c r="P76" s="162">
        <v>0</v>
      </c>
      <c r="Q76" s="162">
        <f>ROUND(E76*P76,2)</f>
        <v>0</v>
      </c>
      <c r="R76" s="163"/>
      <c r="S76" s="163" t="s">
        <v>142</v>
      </c>
      <c r="T76" s="163" t="s">
        <v>220</v>
      </c>
      <c r="U76" s="163">
        <v>0</v>
      </c>
      <c r="V76" s="163">
        <f>ROUND(E76*U76,2)</f>
        <v>0</v>
      </c>
      <c r="W76" s="163"/>
      <c r="X76" s="163" t="s">
        <v>248</v>
      </c>
      <c r="Y76" s="163" t="s">
        <v>144</v>
      </c>
      <c r="Z76" s="153"/>
      <c r="AA76" s="153"/>
      <c r="AB76" s="153"/>
      <c r="AC76" s="153"/>
      <c r="AD76" s="153"/>
      <c r="AE76" s="153"/>
      <c r="AF76" s="153"/>
      <c r="AG76" s="153" t="s">
        <v>249</v>
      </c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ht="22.5" outlineLevel="2" x14ac:dyDescent="0.2">
      <c r="A77" s="160"/>
      <c r="B77" s="161"/>
      <c r="C77" s="247" t="s">
        <v>267</v>
      </c>
      <c r="D77" s="248"/>
      <c r="E77" s="248"/>
      <c r="F77" s="248"/>
      <c r="G77" s="248"/>
      <c r="H77" s="163"/>
      <c r="I77" s="163"/>
      <c r="J77" s="163"/>
      <c r="K77" s="163"/>
      <c r="L77" s="163"/>
      <c r="M77" s="163"/>
      <c r="N77" s="162"/>
      <c r="O77" s="162"/>
      <c r="P77" s="162"/>
      <c r="Q77" s="162"/>
      <c r="R77" s="163"/>
      <c r="S77" s="163"/>
      <c r="T77" s="163"/>
      <c r="U77" s="163"/>
      <c r="V77" s="163"/>
      <c r="W77" s="163"/>
      <c r="X77" s="163"/>
      <c r="Y77" s="163"/>
      <c r="Z77" s="153"/>
      <c r="AA77" s="153"/>
      <c r="AB77" s="153"/>
      <c r="AC77" s="153"/>
      <c r="AD77" s="153"/>
      <c r="AE77" s="153"/>
      <c r="AF77" s="153"/>
      <c r="AG77" s="153" t="s">
        <v>152</v>
      </c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86" t="str">
        <f>C77</f>
        <v>Náklady spojené s povinnou publicitou, pokud ji objednatel požaduje. Zahrnuje zejména náklady na propagační a informační billboardy, tabule, internetovou propagaci, tiskoviny apod.</v>
      </c>
      <c r="BB77" s="153"/>
      <c r="BC77" s="153"/>
      <c r="BD77" s="153"/>
      <c r="BE77" s="153"/>
      <c r="BF77" s="153"/>
      <c r="BG77" s="153"/>
      <c r="BH77" s="153"/>
    </row>
    <row r="78" spans="1:60" x14ac:dyDescent="0.2">
      <c r="A78" s="3"/>
      <c r="B78" s="4"/>
      <c r="C78" s="190"/>
      <c r="D78" s="6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AE78">
        <v>12</v>
      </c>
      <c r="AF78">
        <v>21</v>
      </c>
      <c r="AG78" t="s">
        <v>123</v>
      </c>
    </row>
    <row r="79" spans="1:60" x14ac:dyDescent="0.2">
      <c r="A79" s="156"/>
      <c r="B79" s="157" t="s">
        <v>31</v>
      </c>
      <c r="C79" s="191"/>
      <c r="D79" s="158"/>
      <c r="E79" s="159"/>
      <c r="F79" s="159"/>
      <c r="G79" s="173">
        <f>G8+G10+G17+G19+G30+G39+G41+G49+G64+G67</f>
        <v>0</v>
      </c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AE79">
        <f>SUMIF(L7:L77,AE78,G7:G77)</f>
        <v>0</v>
      </c>
      <c r="AF79">
        <f>SUMIF(L7:L77,AF78,G7:G77)</f>
        <v>0</v>
      </c>
      <c r="AG79" t="s">
        <v>268</v>
      </c>
    </row>
    <row r="80" spans="1:60" x14ac:dyDescent="0.2">
      <c r="A80" s="3"/>
      <c r="B80" s="4"/>
      <c r="C80" s="190"/>
      <c r="D80" s="6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1:33" x14ac:dyDescent="0.2">
      <c r="A81" s="3"/>
      <c r="B81" s="4"/>
      <c r="C81" s="190"/>
      <c r="D81" s="6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1:33" x14ac:dyDescent="0.2">
      <c r="A82" s="258" t="s">
        <v>269</v>
      </c>
      <c r="B82" s="258"/>
      <c r="C82" s="259"/>
      <c r="D82" s="6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1:33" x14ac:dyDescent="0.2">
      <c r="A83" s="260"/>
      <c r="B83" s="261"/>
      <c r="C83" s="262"/>
      <c r="D83" s="261"/>
      <c r="E83" s="261"/>
      <c r="F83" s="261"/>
      <c r="G83" s="26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AG83" t="s">
        <v>270</v>
      </c>
    </row>
    <row r="84" spans="1:33" x14ac:dyDescent="0.2">
      <c r="A84" s="264"/>
      <c r="B84" s="265"/>
      <c r="C84" s="266"/>
      <c r="D84" s="265"/>
      <c r="E84" s="265"/>
      <c r="F84" s="265"/>
      <c r="G84" s="267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33" x14ac:dyDescent="0.2">
      <c r="A85" s="264"/>
      <c r="B85" s="265"/>
      <c r="C85" s="266"/>
      <c r="D85" s="265"/>
      <c r="E85" s="265"/>
      <c r="F85" s="265"/>
      <c r="G85" s="267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33" x14ac:dyDescent="0.2">
      <c r="A86" s="264"/>
      <c r="B86" s="265"/>
      <c r="C86" s="266"/>
      <c r="D86" s="265"/>
      <c r="E86" s="265"/>
      <c r="F86" s="265"/>
      <c r="G86" s="267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spans="1:33" x14ac:dyDescent="0.2">
      <c r="A87" s="268"/>
      <c r="B87" s="269"/>
      <c r="C87" s="270"/>
      <c r="D87" s="269"/>
      <c r="E87" s="269"/>
      <c r="F87" s="269"/>
      <c r="G87" s="271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33" x14ac:dyDescent="0.2">
      <c r="A88" s="3"/>
      <c r="B88" s="4"/>
      <c r="C88" s="190"/>
      <c r="D88" s="6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33" x14ac:dyDescent="0.2">
      <c r="C89" s="192"/>
      <c r="D89" s="10"/>
      <c r="AG89" t="s">
        <v>271</v>
      </c>
    </row>
    <row r="90" spans="1:33" x14ac:dyDescent="0.2">
      <c r="D90" s="10"/>
    </row>
    <row r="91" spans="1:33" x14ac:dyDescent="0.2">
      <c r="D91" s="10"/>
    </row>
    <row r="92" spans="1:33" x14ac:dyDescent="0.2">
      <c r="D92" s="10"/>
    </row>
    <row r="93" spans="1:33" x14ac:dyDescent="0.2">
      <c r="D93" s="10"/>
    </row>
    <row r="94" spans="1:33" x14ac:dyDescent="0.2">
      <c r="D94" s="10"/>
    </row>
    <row r="95" spans="1:33" x14ac:dyDescent="0.2">
      <c r="D95" s="10"/>
    </row>
    <row r="96" spans="1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kLG88+jYS0u6rAWUXSnBZbefKHDXiCYLluYyC+HPhXDjAmFiF+ybf4OWy/UugdfzDygfLP3JxXu61idg4H6KmA==" saltValue="LS/wAXPWSY6IA+unH5kKRA==" spinCount="100000" sheet="1" formatRows="0"/>
  <mergeCells count="22">
    <mergeCell ref="A83:G87"/>
    <mergeCell ref="C13:G13"/>
    <mergeCell ref="C23:G23"/>
    <mergeCell ref="C27:G27"/>
    <mergeCell ref="C51:G51"/>
    <mergeCell ref="A1:G1"/>
    <mergeCell ref="C2:G2"/>
    <mergeCell ref="C3:G3"/>
    <mergeCell ref="C4:G4"/>
    <mergeCell ref="A82:C82"/>
    <mergeCell ref="C77:G77"/>
    <mergeCell ref="C53:G53"/>
    <mergeCell ref="C54:G54"/>
    <mergeCell ref="C55:G55"/>
    <mergeCell ref="C56:G56"/>
    <mergeCell ref="C59:G59"/>
    <mergeCell ref="C62:G62"/>
    <mergeCell ref="C66:G66"/>
    <mergeCell ref="C69:G69"/>
    <mergeCell ref="C71:G71"/>
    <mergeCell ref="C73:G73"/>
    <mergeCell ref="C75:G7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E1695-2393-4F15-BE66-E52E8D697DBA}">
  <sheetPr>
    <outlinePr summaryBelow="0"/>
  </sheetPr>
  <dimension ref="A1:BH5000"/>
  <sheetViews>
    <sheetView workbookViewId="0">
      <pane ySplit="7" topLeftCell="A96" activePane="bottomLeft" state="frozen"/>
      <selection pane="bottomLeft" activeCell="G64" sqref="G64"/>
    </sheetView>
  </sheetViews>
  <sheetFormatPr defaultRowHeight="12.75" outlineLevelRow="3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51" t="s">
        <v>7</v>
      </c>
      <c r="B1" s="251"/>
      <c r="C1" s="251"/>
      <c r="D1" s="251"/>
      <c r="E1" s="251"/>
      <c r="F1" s="251"/>
      <c r="G1" s="251"/>
      <c r="AG1" t="s">
        <v>111</v>
      </c>
    </row>
    <row r="2" spans="1:60" ht="24.95" customHeight="1" x14ac:dyDescent="0.2">
      <c r="A2" s="145" t="s">
        <v>8</v>
      </c>
      <c r="B2" s="49" t="s">
        <v>43</v>
      </c>
      <c r="C2" s="252" t="s">
        <v>44</v>
      </c>
      <c r="D2" s="253"/>
      <c r="E2" s="253"/>
      <c r="F2" s="253"/>
      <c r="G2" s="254"/>
      <c r="AG2" t="s">
        <v>112</v>
      </c>
    </row>
    <row r="3" spans="1:60" ht="24.95" customHeight="1" x14ac:dyDescent="0.2">
      <c r="A3" s="145" t="s">
        <v>9</v>
      </c>
      <c r="B3" s="49" t="s">
        <v>52</v>
      </c>
      <c r="C3" s="252" t="s">
        <v>53</v>
      </c>
      <c r="D3" s="253"/>
      <c r="E3" s="253"/>
      <c r="F3" s="253"/>
      <c r="G3" s="254"/>
      <c r="AC3" s="126" t="s">
        <v>112</v>
      </c>
      <c r="AG3" t="s">
        <v>113</v>
      </c>
    </row>
    <row r="4" spans="1:60" ht="24.95" customHeight="1" x14ac:dyDescent="0.2">
      <c r="A4" s="146" t="s">
        <v>10</v>
      </c>
      <c r="B4" s="147" t="s">
        <v>55</v>
      </c>
      <c r="C4" s="255" t="s">
        <v>56</v>
      </c>
      <c r="D4" s="256"/>
      <c r="E4" s="256"/>
      <c r="F4" s="256"/>
      <c r="G4" s="257"/>
      <c r="AG4" t="s">
        <v>114</v>
      </c>
    </row>
    <row r="5" spans="1:60" x14ac:dyDescent="0.2">
      <c r="D5" s="10"/>
    </row>
    <row r="6" spans="1:60" ht="38.25" x14ac:dyDescent="0.2">
      <c r="A6" s="149" t="s">
        <v>115</v>
      </c>
      <c r="B6" s="151" t="s">
        <v>116</v>
      </c>
      <c r="C6" s="151" t="s">
        <v>117</v>
      </c>
      <c r="D6" s="150" t="s">
        <v>118</v>
      </c>
      <c r="E6" s="149" t="s">
        <v>119</v>
      </c>
      <c r="F6" s="148" t="s">
        <v>120</v>
      </c>
      <c r="G6" s="149" t="s">
        <v>31</v>
      </c>
      <c r="H6" s="152" t="s">
        <v>32</v>
      </c>
      <c r="I6" s="152" t="s">
        <v>121</v>
      </c>
      <c r="J6" s="152" t="s">
        <v>33</v>
      </c>
      <c r="K6" s="152" t="s">
        <v>122</v>
      </c>
      <c r="L6" s="152" t="s">
        <v>123</v>
      </c>
      <c r="M6" s="152" t="s">
        <v>124</v>
      </c>
      <c r="N6" s="152" t="s">
        <v>125</v>
      </c>
      <c r="O6" s="152" t="s">
        <v>126</v>
      </c>
      <c r="P6" s="152" t="s">
        <v>127</v>
      </c>
      <c r="Q6" s="152" t="s">
        <v>128</v>
      </c>
      <c r="R6" s="152" t="s">
        <v>129</v>
      </c>
      <c r="S6" s="152" t="s">
        <v>130</v>
      </c>
      <c r="T6" s="152" t="s">
        <v>131</v>
      </c>
      <c r="U6" s="152" t="s">
        <v>132</v>
      </c>
      <c r="V6" s="152" t="s">
        <v>133</v>
      </c>
      <c r="W6" s="152" t="s">
        <v>134</v>
      </c>
      <c r="X6" s="152" t="s">
        <v>135</v>
      </c>
      <c r="Y6" s="152" t="s">
        <v>136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4"/>
      <c r="O7" s="154"/>
      <c r="P7" s="154"/>
      <c r="Q7" s="154"/>
      <c r="R7" s="155"/>
      <c r="S7" s="155"/>
      <c r="T7" s="155"/>
      <c r="U7" s="155"/>
      <c r="V7" s="155"/>
      <c r="W7" s="155"/>
      <c r="X7" s="155"/>
      <c r="Y7" s="155"/>
    </row>
    <row r="8" spans="1:60" x14ac:dyDescent="0.2">
      <c r="A8" s="167" t="s">
        <v>137</v>
      </c>
      <c r="B8" s="168" t="s">
        <v>68</v>
      </c>
      <c r="C8" s="187" t="s">
        <v>69</v>
      </c>
      <c r="D8" s="169"/>
      <c r="E8" s="170"/>
      <c r="F8" s="171"/>
      <c r="G8" s="172">
        <f>SUMIF(AG9:AG28,"&lt;&gt;NOR",G9:G28)</f>
        <v>0</v>
      </c>
      <c r="H8" s="166"/>
      <c r="I8" s="166">
        <f>SUM(I9:I28)</f>
        <v>1390.62</v>
      </c>
      <c r="J8" s="166"/>
      <c r="K8" s="166">
        <f>SUM(K9:K28)</f>
        <v>78318.759999999995</v>
      </c>
      <c r="L8" s="166"/>
      <c r="M8" s="166">
        <f>SUM(M9:M28)</f>
        <v>0</v>
      </c>
      <c r="N8" s="165"/>
      <c r="O8" s="165">
        <f>SUM(O9:O28)</f>
        <v>0.35</v>
      </c>
      <c r="P8" s="165"/>
      <c r="Q8" s="165">
        <f>SUM(Q9:Q28)</f>
        <v>7.65</v>
      </c>
      <c r="R8" s="166"/>
      <c r="S8" s="166"/>
      <c r="T8" s="166"/>
      <c r="U8" s="166"/>
      <c r="V8" s="166">
        <f>SUM(V9:V28)</f>
        <v>90.600000000000009</v>
      </c>
      <c r="W8" s="166"/>
      <c r="X8" s="166"/>
      <c r="Y8" s="166"/>
      <c r="AG8" t="s">
        <v>138</v>
      </c>
    </row>
    <row r="9" spans="1:60" ht="22.5" outlineLevel="1" x14ac:dyDescent="0.2">
      <c r="A9" s="180">
        <v>1</v>
      </c>
      <c r="B9" s="181" t="s">
        <v>272</v>
      </c>
      <c r="C9" s="188" t="s">
        <v>273</v>
      </c>
      <c r="D9" s="182" t="s">
        <v>148</v>
      </c>
      <c r="E9" s="183">
        <v>12.9</v>
      </c>
      <c r="F9" s="184">
        <v>0</v>
      </c>
      <c r="G9" s="185">
        <f t="shared" ref="G9:G22" si="0">ROUND(E9*F9,2)</f>
        <v>0</v>
      </c>
      <c r="H9" s="164">
        <v>0</v>
      </c>
      <c r="I9" s="163">
        <f t="shared" ref="I9:I22" si="1">ROUND(E9*H9,2)</f>
        <v>0</v>
      </c>
      <c r="J9" s="164">
        <v>72</v>
      </c>
      <c r="K9" s="163">
        <f t="shared" ref="K9:K22" si="2">ROUND(E9*J9,2)</f>
        <v>928.8</v>
      </c>
      <c r="L9" s="163">
        <v>21</v>
      </c>
      <c r="M9" s="163">
        <f t="shared" ref="M9:M22" si="3">G9*(1+L9/100)</f>
        <v>0</v>
      </c>
      <c r="N9" s="162">
        <v>0</v>
      </c>
      <c r="O9" s="162">
        <f t="shared" ref="O9:O22" si="4">ROUND(E9*N9,2)</f>
        <v>0</v>
      </c>
      <c r="P9" s="162">
        <v>0.41699999999999998</v>
      </c>
      <c r="Q9" s="162">
        <f t="shared" ref="Q9:Q22" si="5">ROUND(E9*P9,2)</f>
        <v>5.38</v>
      </c>
      <c r="R9" s="163"/>
      <c r="S9" s="163" t="s">
        <v>142</v>
      </c>
      <c r="T9" s="163" t="s">
        <v>142</v>
      </c>
      <c r="U9" s="163">
        <v>0.13</v>
      </c>
      <c r="V9" s="163">
        <f t="shared" ref="V9:V22" si="6">ROUND(E9*U9,2)</f>
        <v>1.68</v>
      </c>
      <c r="W9" s="163"/>
      <c r="X9" s="163" t="s">
        <v>143</v>
      </c>
      <c r="Y9" s="163" t="s">
        <v>144</v>
      </c>
      <c r="Z9" s="153"/>
      <c r="AA9" s="153"/>
      <c r="AB9" s="153"/>
      <c r="AC9" s="153"/>
      <c r="AD9" s="153"/>
      <c r="AE9" s="153"/>
      <c r="AF9" s="153"/>
      <c r="AG9" s="153" t="s">
        <v>145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22.5" outlineLevel="1" x14ac:dyDescent="0.2">
      <c r="A10" s="180">
        <v>2</v>
      </c>
      <c r="B10" s="181" t="s">
        <v>274</v>
      </c>
      <c r="C10" s="188" t="s">
        <v>275</v>
      </c>
      <c r="D10" s="182" t="s">
        <v>276</v>
      </c>
      <c r="E10" s="183">
        <v>1.29</v>
      </c>
      <c r="F10" s="184">
        <v>0</v>
      </c>
      <c r="G10" s="185">
        <f t="shared" si="0"/>
        <v>0</v>
      </c>
      <c r="H10" s="164">
        <v>0</v>
      </c>
      <c r="I10" s="163">
        <f t="shared" si="1"/>
        <v>0</v>
      </c>
      <c r="J10" s="164">
        <v>6095</v>
      </c>
      <c r="K10" s="163">
        <f t="shared" si="2"/>
        <v>7862.55</v>
      </c>
      <c r="L10" s="163">
        <v>21</v>
      </c>
      <c r="M10" s="163">
        <f t="shared" si="3"/>
        <v>0</v>
      </c>
      <c r="N10" s="162">
        <v>0</v>
      </c>
      <c r="O10" s="162">
        <f t="shared" si="4"/>
        <v>0</v>
      </c>
      <c r="P10" s="162">
        <v>1.76</v>
      </c>
      <c r="Q10" s="162">
        <f t="shared" si="5"/>
        <v>2.27</v>
      </c>
      <c r="R10" s="163"/>
      <c r="S10" s="163" t="s">
        <v>142</v>
      </c>
      <c r="T10" s="163" t="s">
        <v>142</v>
      </c>
      <c r="U10" s="163">
        <v>8.18</v>
      </c>
      <c r="V10" s="163">
        <f t="shared" si="6"/>
        <v>10.55</v>
      </c>
      <c r="W10" s="163"/>
      <c r="X10" s="163" t="s">
        <v>143</v>
      </c>
      <c r="Y10" s="163" t="s">
        <v>144</v>
      </c>
      <c r="Z10" s="153"/>
      <c r="AA10" s="153"/>
      <c r="AB10" s="153"/>
      <c r="AC10" s="153"/>
      <c r="AD10" s="153"/>
      <c r="AE10" s="153"/>
      <c r="AF10" s="153"/>
      <c r="AG10" s="153" t="s">
        <v>145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80">
        <v>3</v>
      </c>
      <c r="B11" s="181" t="s">
        <v>277</v>
      </c>
      <c r="C11" s="188" t="s">
        <v>278</v>
      </c>
      <c r="D11" s="182" t="s">
        <v>155</v>
      </c>
      <c r="E11" s="183">
        <v>14</v>
      </c>
      <c r="F11" s="184">
        <v>0</v>
      </c>
      <c r="G11" s="185">
        <f t="shared" si="0"/>
        <v>0</v>
      </c>
      <c r="H11" s="164">
        <v>99.33</v>
      </c>
      <c r="I11" s="163">
        <f t="shared" si="1"/>
        <v>1390.62</v>
      </c>
      <c r="J11" s="164">
        <v>302.67</v>
      </c>
      <c r="K11" s="163">
        <f t="shared" si="2"/>
        <v>4237.38</v>
      </c>
      <c r="L11" s="163">
        <v>21</v>
      </c>
      <c r="M11" s="163">
        <f t="shared" si="3"/>
        <v>0</v>
      </c>
      <c r="N11" s="162">
        <v>2.478E-2</v>
      </c>
      <c r="O11" s="162">
        <f t="shared" si="4"/>
        <v>0.35</v>
      </c>
      <c r="P11" s="162">
        <v>0</v>
      </c>
      <c r="Q11" s="162">
        <f t="shared" si="5"/>
        <v>0</v>
      </c>
      <c r="R11" s="163"/>
      <c r="S11" s="163" t="s">
        <v>142</v>
      </c>
      <c r="T11" s="163" t="s">
        <v>142</v>
      </c>
      <c r="U11" s="163">
        <v>0.54700000000000004</v>
      </c>
      <c r="V11" s="163">
        <f t="shared" si="6"/>
        <v>7.66</v>
      </c>
      <c r="W11" s="163"/>
      <c r="X11" s="163" t="s">
        <v>143</v>
      </c>
      <c r="Y11" s="163" t="s">
        <v>144</v>
      </c>
      <c r="Z11" s="153"/>
      <c r="AA11" s="153"/>
      <c r="AB11" s="153"/>
      <c r="AC11" s="153"/>
      <c r="AD11" s="153"/>
      <c r="AE11" s="153"/>
      <c r="AF11" s="153"/>
      <c r="AG11" s="153" t="s">
        <v>145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80">
        <v>4</v>
      </c>
      <c r="B12" s="181" t="s">
        <v>279</v>
      </c>
      <c r="C12" s="188" t="s">
        <v>280</v>
      </c>
      <c r="D12" s="182" t="s">
        <v>276</v>
      </c>
      <c r="E12" s="183">
        <v>0.14399999999999999</v>
      </c>
      <c r="F12" s="184">
        <v>0</v>
      </c>
      <c r="G12" s="185">
        <f t="shared" si="0"/>
        <v>0</v>
      </c>
      <c r="H12" s="164">
        <v>0</v>
      </c>
      <c r="I12" s="163">
        <f t="shared" si="1"/>
        <v>0</v>
      </c>
      <c r="J12" s="164">
        <v>9580</v>
      </c>
      <c r="K12" s="163">
        <f t="shared" si="2"/>
        <v>1379.52</v>
      </c>
      <c r="L12" s="163">
        <v>21</v>
      </c>
      <c r="M12" s="163">
        <f t="shared" si="3"/>
        <v>0</v>
      </c>
      <c r="N12" s="162">
        <v>0</v>
      </c>
      <c r="O12" s="162">
        <f t="shared" si="4"/>
        <v>0</v>
      </c>
      <c r="P12" s="162">
        <v>0</v>
      </c>
      <c r="Q12" s="162">
        <f t="shared" si="5"/>
        <v>0</v>
      </c>
      <c r="R12" s="163"/>
      <c r="S12" s="163" t="s">
        <v>142</v>
      </c>
      <c r="T12" s="163" t="s">
        <v>142</v>
      </c>
      <c r="U12" s="163">
        <v>16.54</v>
      </c>
      <c r="V12" s="163">
        <f t="shared" si="6"/>
        <v>2.38</v>
      </c>
      <c r="W12" s="163"/>
      <c r="X12" s="163" t="s">
        <v>143</v>
      </c>
      <c r="Y12" s="163" t="s">
        <v>144</v>
      </c>
      <c r="Z12" s="153"/>
      <c r="AA12" s="153"/>
      <c r="AB12" s="153"/>
      <c r="AC12" s="153"/>
      <c r="AD12" s="153"/>
      <c r="AE12" s="153"/>
      <c r="AF12" s="153"/>
      <c r="AG12" s="153" t="s">
        <v>145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80">
        <v>5</v>
      </c>
      <c r="B13" s="181" t="s">
        <v>281</v>
      </c>
      <c r="C13" s="188" t="s">
        <v>282</v>
      </c>
      <c r="D13" s="182" t="s">
        <v>276</v>
      </c>
      <c r="E13" s="183">
        <v>1.946</v>
      </c>
      <c r="F13" s="184">
        <v>0</v>
      </c>
      <c r="G13" s="185">
        <f t="shared" si="0"/>
        <v>0</v>
      </c>
      <c r="H13" s="164">
        <v>0</v>
      </c>
      <c r="I13" s="163">
        <f t="shared" si="1"/>
        <v>0</v>
      </c>
      <c r="J13" s="164">
        <v>991</v>
      </c>
      <c r="K13" s="163">
        <f t="shared" si="2"/>
        <v>1928.49</v>
      </c>
      <c r="L13" s="163">
        <v>21</v>
      </c>
      <c r="M13" s="163">
        <f t="shared" si="3"/>
        <v>0</v>
      </c>
      <c r="N13" s="162">
        <v>0</v>
      </c>
      <c r="O13" s="162">
        <f t="shared" si="4"/>
        <v>0</v>
      </c>
      <c r="P13" s="162">
        <v>0</v>
      </c>
      <c r="Q13" s="162">
        <f t="shared" si="5"/>
        <v>0</v>
      </c>
      <c r="R13" s="163"/>
      <c r="S13" s="163" t="s">
        <v>142</v>
      </c>
      <c r="T13" s="163" t="s">
        <v>142</v>
      </c>
      <c r="U13" s="163">
        <v>1.7629999999999999</v>
      </c>
      <c r="V13" s="163">
        <f t="shared" si="6"/>
        <v>3.43</v>
      </c>
      <c r="W13" s="163"/>
      <c r="X13" s="163" t="s">
        <v>143</v>
      </c>
      <c r="Y13" s="163" t="s">
        <v>144</v>
      </c>
      <c r="Z13" s="153"/>
      <c r="AA13" s="153"/>
      <c r="AB13" s="153"/>
      <c r="AC13" s="153"/>
      <c r="AD13" s="153"/>
      <c r="AE13" s="153"/>
      <c r="AF13" s="153"/>
      <c r="AG13" s="153" t="s">
        <v>145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ht="22.5" outlineLevel="1" x14ac:dyDescent="0.2">
      <c r="A14" s="180">
        <v>6</v>
      </c>
      <c r="B14" s="181" t="s">
        <v>283</v>
      </c>
      <c r="C14" s="188" t="s">
        <v>284</v>
      </c>
      <c r="D14" s="182" t="s">
        <v>276</v>
      </c>
      <c r="E14" s="183">
        <v>6.7500000000000004E-2</v>
      </c>
      <c r="F14" s="184">
        <v>0</v>
      </c>
      <c r="G14" s="185">
        <f t="shared" si="0"/>
        <v>0</v>
      </c>
      <c r="H14" s="164">
        <v>0</v>
      </c>
      <c r="I14" s="163">
        <f t="shared" si="1"/>
        <v>0</v>
      </c>
      <c r="J14" s="164">
        <v>17890</v>
      </c>
      <c r="K14" s="163">
        <f t="shared" si="2"/>
        <v>1207.58</v>
      </c>
      <c r="L14" s="163">
        <v>21</v>
      </c>
      <c r="M14" s="163">
        <f t="shared" si="3"/>
        <v>0</v>
      </c>
      <c r="N14" s="162">
        <v>0</v>
      </c>
      <c r="O14" s="162">
        <f t="shared" si="4"/>
        <v>0</v>
      </c>
      <c r="P14" s="162">
        <v>0</v>
      </c>
      <c r="Q14" s="162">
        <f t="shared" si="5"/>
        <v>0</v>
      </c>
      <c r="R14" s="163"/>
      <c r="S14" s="163" t="s">
        <v>142</v>
      </c>
      <c r="T14" s="163" t="s">
        <v>142</v>
      </c>
      <c r="U14" s="163">
        <v>30.439</v>
      </c>
      <c r="V14" s="163">
        <f t="shared" si="6"/>
        <v>2.0499999999999998</v>
      </c>
      <c r="W14" s="163"/>
      <c r="X14" s="163" t="s">
        <v>143</v>
      </c>
      <c r="Y14" s="163" t="s">
        <v>144</v>
      </c>
      <c r="Z14" s="153"/>
      <c r="AA14" s="153"/>
      <c r="AB14" s="153"/>
      <c r="AC14" s="153"/>
      <c r="AD14" s="153"/>
      <c r="AE14" s="153"/>
      <c r="AF14" s="153"/>
      <c r="AG14" s="153" t="s">
        <v>145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80">
        <v>7</v>
      </c>
      <c r="B15" s="181" t="s">
        <v>285</v>
      </c>
      <c r="C15" s="188" t="s">
        <v>286</v>
      </c>
      <c r="D15" s="182" t="s">
        <v>276</v>
      </c>
      <c r="E15" s="183">
        <v>6.09</v>
      </c>
      <c r="F15" s="184">
        <v>0</v>
      </c>
      <c r="G15" s="185">
        <f t="shared" si="0"/>
        <v>0</v>
      </c>
      <c r="H15" s="164">
        <v>0</v>
      </c>
      <c r="I15" s="163">
        <f t="shared" si="1"/>
        <v>0</v>
      </c>
      <c r="J15" s="164">
        <v>657</v>
      </c>
      <c r="K15" s="163">
        <f t="shared" si="2"/>
        <v>4001.13</v>
      </c>
      <c r="L15" s="163">
        <v>21</v>
      </c>
      <c r="M15" s="163">
        <f t="shared" si="3"/>
        <v>0</v>
      </c>
      <c r="N15" s="162">
        <v>0</v>
      </c>
      <c r="O15" s="162">
        <f t="shared" si="4"/>
        <v>0</v>
      </c>
      <c r="P15" s="162">
        <v>0</v>
      </c>
      <c r="Q15" s="162">
        <f t="shared" si="5"/>
        <v>0</v>
      </c>
      <c r="R15" s="163"/>
      <c r="S15" s="163" t="s">
        <v>142</v>
      </c>
      <c r="T15" s="163" t="s">
        <v>142</v>
      </c>
      <c r="U15" s="163">
        <v>0.36499999999999999</v>
      </c>
      <c r="V15" s="163">
        <f t="shared" si="6"/>
        <v>2.2200000000000002</v>
      </c>
      <c r="W15" s="163"/>
      <c r="X15" s="163" t="s">
        <v>143</v>
      </c>
      <c r="Y15" s="163" t="s">
        <v>144</v>
      </c>
      <c r="Z15" s="153"/>
      <c r="AA15" s="153"/>
      <c r="AB15" s="153"/>
      <c r="AC15" s="153"/>
      <c r="AD15" s="153"/>
      <c r="AE15" s="153"/>
      <c r="AF15" s="153"/>
      <c r="AG15" s="153" t="s">
        <v>145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80">
        <v>8</v>
      </c>
      <c r="B16" s="181" t="s">
        <v>287</v>
      </c>
      <c r="C16" s="188" t="s">
        <v>288</v>
      </c>
      <c r="D16" s="182" t="s">
        <v>276</v>
      </c>
      <c r="E16" s="183">
        <v>6.09</v>
      </c>
      <c r="F16" s="184">
        <v>0</v>
      </c>
      <c r="G16" s="185">
        <f t="shared" si="0"/>
        <v>0</v>
      </c>
      <c r="H16" s="164">
        <v>0</v>
      </c>
      <c r="I16" s="163">
        <f t="shared" si="1"/>
        <v>0</v>
      </c>
      <c r="J16" s="164">
        <v>842</v>
      </c>
      <c r="K16" s="163">
        <f t="shared" si="2"/>
        <v>5127.78</v>
      </c>
      <c r="L16" s="163">
        <v>21</v>
      </c>
      <c r="M16" s="163">
        <f t="shared" si="3"/>
        <v>0</v>
      </c>
      <c r="N16" s="162">
        <v>0</v>
      </c>
      <c r="O16" s="162">
        <f t="shared" si="4"/>
        <v>0</v>
      </c>
      <c r="P16" s="162">
        <v>0</v>
      </c>
      <c r="Q16" s="162">
        <f t="shared" si="5"/>
        <v>0</v>
      </c>
      <c r="R16" s="163"/>
      <c r="S16" s="163" t="s">
        <v>142</v>
      </c>
      <c r="T16" s="163" t="s">
        <v>142</v>
      </c>
      <c r="U16" s="163">
        <v>0.48499999999999999</v>
      </c>
      <c r="V16" s="163">
        <f t="shared" si="6"/>
        <v>2.95</v>
      </c>
      <c r="W16" s="163"/>
      <c r="X16" s="163" t="s">
        <v>143</v>
      </c>
      <c r="Y16" s="163" t="s">
        <v>144</v>
      </c>
      <c r="Z16" s="153"/>
      <c r="AA16" s="153"/>
      <c r="AB16" s="153"/>
      <c r="AC16" s="153"/>
      <c r="AD16" s="153"/>
      <c r="AE16" s="153"/>
      <c r="AF16" s="153"/>
      <c r="AG16" s="153" t="s">
        <v>145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80">
        <v>9</v>
      </c>
      <c r="B17" s="181" t="s">
        <v>289</v>
      </c>
      <c r="C17" s="188" t="s">
        <v>290</v>
      </c>
      <c r="D17" s="182" t="s">
        <v>276</v>
      </c>
      <c r="E17" s="183">
        <v>1.08</v>
      </c>
      <c r="F17" s="184">
        <v>0</v>
      </c>
      <c r="G17" s="185">
        <f t="shared" si="0"/>
        <v>0</v>
      </c>
      <c r="H17" s="164">
        <v>0</v>
      </c>
      <c r="I17" s="163">
        <f t="shared" si="1"/>
        <v>0</v>
      </c>
      <c r="J17" s="164">
        <v>1815</v>
      </c>
      <c r="K17" s="163">
        <f t="shared" si="2"/>
        <v>1960.2</v>
      </c>
      <c r="L17" s="163">
        <v>21</v>
      </c>
      <c r="M17" s="163">
        <f t="shared" si="3"/>
        <v>0</v>
      </c>
      <c r="N17" s="162">
        <v>0</v>
      </c>
      <c r="O17" s="162">
        <f t="shared" si="4"/>
        <v>0</v>
      </c>
      <c r="P17" s="162">
        <v>0</v>
      </c>
      <c r="Q17" s="162">
        <f t="shared" si="5"/>
        <v>0</v>
      </c>
      <c r="R17" s="163"/>
      <c r="S17" s="163" t="s">
        <v>142</v>
      </c>
      <c r="T17" s="163" t="s">
        <v>142</v>
      </c>
      <c r="U17" s="163">
        <v>3.5329999999999999</v>
      </c>
      <c r="V17" s="163">
        <f t="shared" si="6"/>
        <v>3.82</v>
      </c>
      <c r="W17" s="163"/>
      <c r="X17" s="163" t="s">
        <v>143</v>
      </c>
      <c r="Y17" s="163" t="s">
        <v>144</v>
      </c>
      <c r="Z17" s="153"/>
      <c r="AA17" s="153"/>
      <c r="AB17" s="153"/>
      <c r="AC17" s="153"/>
      <c r="AD17" s="153"/>
      <c r="AE17" s="153"/>
      <c r="AF17" s="153"/>
      <c r="AG17" s="153" t="s">
        <v>145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80">
        <v>10</v>
      </c>
      <c r="B18" s="181" t="s">
        <v>291</v>
      </c>
      <c r="C18" s="188" t="s">
        <v>292</v>
      </c>
      <c r="D18" s="182" t="s">
        <v>276</v>
      </c>
      <c r="E18" s="183">
        <v>1.08</v>
      </c>
      <c r="F18" s="184">
        <v>0</v>
      </c>
      <c r="G18" s="185">
        <f t="shared" si="0"/>
        <v>0</v>
      </c>
      <c r="H18" s="164">
        <v>0</v>
      </c>
      <c r="I18" s="163">
        <f t="shared" si="1"/>
        <v>0</v>
      </c>
      <c r="J18" s="164">
        <v>2395</v>
      </c>
      <c r="K18" s="163">
        <f t="shared" si="2"/>
        <v>2586.6</v>
      </c>
      <c r="L18" s="163">
        <v>21</v>
      </c>
      <c r="M18" s="163">
        <f t="shared" si="3"/>
        <v>0</v>
      </c>
      <c r="N18" s="162">
        <v>0</v>
      </c>
      <c r="O18" s="162">
        <f t="shared" si="4"/>
        <v>0</v>
      </c>
      <c r="P18" s="162">
        <v>0</v>
      </c>
      <c r="Q18" s="162">
        <f t="shared" si="5"/>
        <v>0</v>
      </c>
      <c r="R18" s="163"/>
      <c r="S18" s="163" t="s">
        <v>142</v>
      </c>
      <c r="T18" s="163" t="s">
        <v>142</v>
      </c>
      <c r="U18" s="163">
        <v>4.6550000000000002</v>
      </c>
      <c r="V18" s="163">
        <f t="shared" si="6"/>
        <v>5.03</v>
      </c>
      <c r="W18" s="163"/>
      <c r="X18" s="163" t="s">
        <v>143</v>
      </c>
      <c r="Y18" s="163" t="s">
        <v>144</v>
      </c>
      <c r="Z18" s="153"/>
      <c r="AA18" s="153"/>
      <c r="AB18" s="153"/>
      <c r="AC18" s="153"/>
      <c r="AD18" s="153"/>
      <c r="AE18" s="153"/>
      <c r="AF18" s="153"/>
      <c r="AG18" s="153" t="s">
        <v>145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80">
        <v>11</v>
      </c>
      <c r="B19" s="181" t="s">
        <v>293</v>
      </c>
      <c r="C19" s="188" t="s">
        <v>294</v>
      </c>
      <c r="D19" s="182" t="s">
        <v>276</v>
      </c>
      <c r="E19" s="183">
        <v>34.69</v>
      </c>
      <c r="F19" s="184">
        <v>0</v>
      </c>
      <c r="G19" s="185">
        <f t="shared" si="0"/>
        <v>0</v>
      </c>
      <c r="H19" s="164">
        <v>0</v>
      </c>
      <c r="I19" s="163">
        <f t="shared" si="1"/>
        <v>0</v>
      </c>
      <c r="J19" s="164">
        <v>183</v>
      </c>
      <c r="K19" s="163">
        <f t="shared" si="2"/>
        <v>6348.27</v>
      </c>
      <c r="L19" s="163">
        <v>21</v>
      </c>
      <c r="M19" s="163">
        <f t="shared" si="3"/>
        <v>0</v>
      </c>
      <c r="N19" s="162">
        <v>0</v>
      </c>
      <c r="O19" s="162">
        <f t="shared" si="4"/>
        <v>0</v>
      </c>
      <c r="P19" s="162">
        <v>0</v>
      </c>
      <c r="Q19" s="162">
        <f t="shared" si="5"/>
        <v>0</v>
      </c>
      <c r="R19" s="163"/>
      <c r="S19" s="163" t="s">
        <v>142</v>
      </c>
      <c r="T19" s="163" t="s">
        <v>142</v>
      </c>
      <c r="U19" s="163">
        <v>0.34499999999999997</v>
      </c>
      <c r="V19" s="163">
        <f t="shared" si="6"/>
        <v>11.97</v>
      </c>
      <c r="W19" s="163"/>
      <c r="X19" s="163" t="s">
        <v>143</v>
      </c>
      <c r="Y19" s="163" t="s">
        <v>144</v>
      </c>
      <c r="Z19" s="153"/>
      <c r="AA19" s="153"/>
      <c r="AB19" s="153"/>
      <c r="AC19" s="153"/>
      <c r="AD19" s="153"/>
      <c r="AE19" s="153"/>
      <c r="AF19" s="153"/>
      <c r="AG19" s="153" t="s">
        <v>145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ht="22.5" outlineLevel="1" x14ac:dyDescent="0.2">
      <c r="A20" s="180">
        <v>12</v>
      </c>
      <c r="B20" s="181" t="s">
        <v>295</v>
      </c>
      <c r="C20" s="188" t="s">
        <v>296</v>
      </c>
      <c r="D20" s="182" t="s">
        <v>276</v>
      </c>
      <c r="E20" s="183">
        <v>34.69</v>
      </c>
      <c r="F20" s="184">
        <v>0</v>
      </c>
      <c r="G20" s="185">
        <f t="shared" si="0"/>
        <v>0</v>
      </c>
      <c r="H20" s="164">
        <v>0</v>
      </c>
      <c r="I20" s="163">
        <f t="shared" si="1"/>
        <v>0</v>
      </c>
      <c r="J20" s="164">
        <v>321.5</v>
      </c>
      <c r="K20" s="163">
        <f t="shared" si="2"/>
        <v>11152.84</v>
      </c>
      <c r="L20" s="163">
        <v>21</v>
      </c>
      <c r="M20" s="163">
        <f t="shared" si="3"/>
        <v>0</v>
      </c>
      <c r="N20" s="162">
        <v>0</v>
      </c>
      <c r="O20" s="162">
        <f t="shared" si="4"/>
        <v>0</v>
      </c>
      <c r="P20" s="162">
        <v>0</v>
      </c>
      <c r="Q20" s="162">
        <f t="shared" si="5"/>
        <v>0</v>
      </c>
      <c r="R20" s="163"/>
      <c r="S20" s="163" t="s">
        <v>142</v>
      </c>
      <c r="T20" s="163" t="s">
        <v>142</v>
      </c>
      <c r="U20" s="163">
        <v>1.0999999999999999E-2</v>
      </c>
      <c r="V20" s="163">
        <f t="shared" si="6"/>
        <v>0.38</v>
      </c>
      <c r="W20" s="163"/>
      <c r="X20" s="163" t="s">
        <v>143</v>
      </c>
      <c r="Y20" s="163" t="s">
        <v>144</v>
      </c>
      <c r="Z20" s="153"/>
      <c r="AA20" s="153"/>
      <c r="AB20" s="153"/>
      <c r="AC20" s="153"/>
      <c r="AD20" s="153"/>
      <c r="AE20" s="153"/>
      <c r="AF20" s="153"/>
      <c r="AG20" s="153" t="s">
        <v>145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ht="22.5" outlineLevel="1" x14ac:dyDescent="0.2">
      <c r="A21" s="180">
        <v>13</v>
      </c>
      <c r="B21" s="181" t="s">
        <v>297</v>
      </c>
      <c r="C21" s="188" t="s">
        <v>298</v>
      </c>
      <c r="D21" s="182" t="s">
        <v>276</v>
      </c>
      <c r="E21" s="183">
        <v>34.69</v>
      </c>
      <c r="F21" s="184">
        <v>0</v>
      </c>
      <c r="G21" s="185">
        <f t="shared" si="0"/>
        <v>0</v>
      </c>
      <c r="H21" s="164">
        <v>0</v>
      </c>
      <c r="I21" s="163">
        <f t="shared" si="1"/>
        <v>0</v>
      </c>
      <c r="J21" s="164">
        <v>374</v>
      </c>
      <c r="K21" s="163">
        <f t="shared" si="2"/>
        <v>12974.06</v>
      </c>
      <c r="L21" s="163">
        <v>21</v>
      </c>
      <c r="M21" s="163">
        <f t="shared" si="3"/>
        <v>0</v>
      </c>
      <c r="N21" s="162">
        <v>0</v>
      </c>
      <c r="O21" s="162">
        <f t="shared" si="4"/>
        <v>0</v>
      </c>
      <c r="P21" s="162">
        <v>0</v>
      </c>
      <c r="Q21" s="162">
        <f t="shared" si="5"/>
        <v>0</v>
      </c>
      <c r="R21" s="163"/>
      <c r="S21" s="163" t="s">
        <v>142</v>
      </c>
      <c r="T21" s="163" t="s">
        <v>142</v>
      </c>
      <c r="U21" s="163">
        <v>0.65200000000000002</v>
      </c>
      <c r="V21" s="163">
        <f t="shared" si="6"/>
        <v>22.62</v>
      </c>
      <c r="W21" s="163"/>
      <c r="X21" s="163" t="s">
        <v>143</v>
      </c>
      <c r="Y21" s="163" t="s">
        <v>144</v>
      </c>
      <c r="Z21" s="153"/>
      <c r="AA21" s="153"/>
      <c r="AB21" s="153"/>
      <c r="AC21" s="153"/>
      <c r="AD21" s="153"/>
      <c r="AE21" s="153"/>
      <c r="AF21" s="153"/>
      <c r="AG21" s="153" t="s">
        <v>145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ht="22.5" outlineLevel="1" x14ac:dyDescent="0.2">
      <c r="A22" s="174">
        <v>14</v>
      </c>
      <c r="B22" s="175" t="s">
        <v>299</v>
      </c>
      <c r="C22" s="189" t="s">
        <v>300</v>
      </c>
      <c r="D22" s="176" t="s">
        <v>276</v>
      </c>
      <c r="E22" s="177">
        <v>14.34</v>
      </c>
      <c r="F22" s="178">
        <v>0</v>
      </c>
      <c r="G22" s="179">
        <f t="shared" si="0"/>
        <v>0</v>
      </c>
      <c r="H22" s="164">
        <v>0</v>
      </c>
      <c r="I22" s="163">
        <f t="shared" si="1"/>
        <v>0</v>
      </c>
      <c r="J22" s="164">
        <v>36.200000000000003</v>
      </c>
      <c r="K22" s="163">
        <f t="shared" si="2"/>
        <v>519.11</v>
      </c>
      <c r="L22" s="163">
        <v>21</v>
      </c>
      <c r="M22" s="163">
        <f t="shared" si="3"/>
        <v>0</v>
      </c>
      <c r="N22" s="162">
        <v>0</v>
      </c>
      <c r="O22" s="162">
        <f t="shared" si="4"/>
        <v>0</v>
      </c>
      <c r="P22" s="162">
        <v>0</v>
      </c>
      <c r="Q22" s="162">
        <f t="shared" si="5"/>
        <v>0</v>
      </c>
      <c r="R22" s="163"/>
      <c r="S22" s="163" t="s">
        <v>142</v>
      </c>
      <c r="T22" s="163" t="s">
        <v>142</v>
      </c>
      <c r="U22" s="163">
        <v>3.1E-2</v>
      </c>
      <c r="V22" s="163">
        <f t="shared" si="6"/>
        <v>0.44</v>
      </c>
      <c r="W22" s="163"/>
      <c r="X22" s="163" t="s">
        <v>143</v>
      </c>
      <c r="Y22" s="163" t="s">
        <v>144</v>
      </c>
      <c r="Z22" s="153"/>
      <c r="AA22" s="153"/>
      <c r="AB22" s="153"/>
      <c r="AC22" s="153"/>
      <c r="AD22" s="153"/>
      <c r="AE22" s="153"/>
      <c r="AF22" s="153"/>
      <c r="AG22" s="153" t="s">
        <v>145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ht="22.5" outlineLevel="2" x14ac:dyDescent="0.2">
      <c r="A23" s="160"/>
      <c r="B23" s="161"/>
      <c r="C23" s="247" t="s">
        <v>301</v>
      </c>
      <c r="D23" s="248"/>
      <c r="E23" s="248"/>
      <c r="F23" s="248"/>
      <c r="G23" s="248"/>
      <c r="H23" s="163"/>
      <c r="I23" s="163"/>
      <c r="J23" s="163"/>
      <c r="K23" s="163"/>
      <c r="L23" s="163"/>
      <c r="M23" s="163"/>
      <c r="N23" s="162"/>
      <c r="O23" s="162"/>
      <c r="P23" s="162"/>
      <c r="Q23" s="162"/>
      <c r="R23" s="163"/>
      <c r="S23" s="163"/>
      <c r="T23" s="163"/>
      <c r="U23" s="163"/>
      <c r="V23" s="163"/>
      <c r="W23" s="163"/>
      <c r="X23" s="163"/>
      <c r="Y23" s="163"/>
      <c r="Z23" s="153"/>
      <c r="AA23" s="153"/>
      <c r="AB23" s="153"/>
      <c r="AC23" s="153"/>
      <c r="AD23" s="153"/>
      <c r="AE23" s="153"/>
      <c r="AF23" s="153"/>
      <c r="AG23" s="153" t="s">
        <v>152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86" t="str">
        <f>C23</f>
        <v>Uložení sypaniny do násypů nebo na skládku s rozprostřením sypaniny ve vrstvách a s hrubým urovnáním.</v>
      </c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74">
        <v>15</v>
      </c>
      <c r="B24" s="175" t="s">
        <v>302</v>
      </c>
      <c r="C24" s="189" t="s">
        <v>303</v>
      </c>
      <c r="D24" s="176" t="s">
        <v>276</v>
      </c>
      <c r="E24" s="177">
        <v>20.53</v>
      </c>
      <c r="F24" s="178">
        <v>0</v>
      </c>
      <c r="G24" s="179">
        <f>ROUND(E24*F24,2)</f>
        <v>0</v>
      </c>
      <c r="H24" s="164">
        <v>0</v>
      </c>
      <c r="I24" s="163">
        <f>ROUND(E24*H24,2)</f>
        <v>0</v>
      </c>
      <c r="J24" s="164">
        <v>168.5</v>
      </c>
      <c r="K24" s="163">
        <f>ROUND(E24*J24,2)</f>
        <v>3459.31</v>
      </c>
      <c r="L24" s="163">
        <v>21</v>
      </c>
      <c r="M24" s="163">
        <f>G24*(1+L24/100)</f>
        <v>0</v>
      </c>
      <c r="N24" s="162">
        <v>0</v>
      </c>
      <c r="O24" s="162">
        <f>ROUND(E24*N24,2)</f>
        <v>0</v>
      </c>
      <c r="P24" s="162">
        <v>0</v>
      </c>
      <c r="Q24" s="162">
        <f>ROUND(E24*P24,2)</f>
        <v>0</v>
      </c>
      <c r="R24" s="163"/>
      <c r="S24" s="163" t="s">
        <v>142</v>
      </c>
      <c r="T24" s="163" t="s">
        <v>142</v>
      </c>
      <c r="U24" s="163">
        <v>0.20200000000000001</v>
      </c>
      <c r="V24" s="163">
        <f>ROUND(E24*U24,2)</f>
        <v>4.1500000000000004</v>
      </c>
      <c r="W24" s="163"/>
      <c r="X24" s="163" t="s">
        <v>143</v>
      </c>
      <c r="Y24" s="163" t="s">
        <v>144</v>
      </c>
      <c r="Z24" s="153"/>
      <c r="AA24" s="153"/>
      <c r="AB24" s="153"/>
      <c r="AC24" s="153"/>
      <c r="AD24" s="153"/>
      <c r="AE24" s="153"/>
      <c r="AF24" s="153"/>
      <c r="AG24" s="153" t="s">
        <v>145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2" x14ac:dyDescent="0.2">
      <c r="A25" s="160"/>
      <c r="B25" s="161"/>
      <c r="C25" s="247" t="s">
        <v>304</v>
      </c>
      <c r="D25" s="248"/>
      <c r="E25" s="248"/>
      <c r="F25" s="248"/>
      <c r="G25" s="248"/>
      <c r="H25" s="163"/>
      <c r="I25" s="163"/>
      <c r="J25" s="163"/>
      <c r="K25" s="163"/>
      <c r="L25" s="163"/>
      <c r="M25" s="163"/>
      <c r="N25" s="162"/>
      <c r="O25" s="162"/>
      <c r="P25" s="162"/>
      <c r="Q25" s="162"/>
      <c r="R25" s="163"/>
      <c r="S25" s="163"/>
      <c r="T25" s="163"/>
      <c r="U25" s="163"/>
      <c r="V25" s="163"/>
      <c r="W25" s="163"/>
      <c r="X25" s="163"/>
      <c r="Y25" s="163"/>
      <c r="Z25" s="153"/>
      <c r="AA25" s="153"/>
      <c r="AB25" s="153"/>
      <c r="AC25" s="153"/>
      <c r="AD25" s="153"/>
      <c r="AE25" s="153"/>
      <c r="AF25" s="153"/>
      <c r="AG25" s="153" t="s">
        <v>152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80">
        <v>16</v>
      </c>
      <c r="B26" s="181" t="s">
        <v>305</v>
      </c>
      <c r="C26" s="188" t="s">
        <v>306</v>
      </c>
      <c r="D26" s="182" t="s">
        <v>276</v>
      </c>
      <c r="E26" s="183">
        <v>3.67</v>
      </c>
      <c r="F26" s="184">
        <v>0</v>
      </c>
      <c r="G26" s="185">
        <f>ROUND(E26*F26,2)</f>
        <v>0</v>
      </c>
      <c r="H26" s="164">
        <v>0</v>
      </c>
      <c r="I26" s="163">
        <f>ROUND(E26*H26,2)</f>
        <v>0</v>
      </c>
      <c r="J26" s="164">
        <v>841</v>
      </c>
      <c r="K26" s="163">
        <f>ROUND(E26*J26,2)</f>
        <v>3086.47</v>
      </c>
      <c r="L26" s="163">
        <v>21</v>
      </c>
      <c r="M26" s="163">
        <f>G26*(1+L26/100)</f>
        <v>0</v>
      </c>
      <c r="N26" s="162">
        <v>0</v>
      </c>
      <c r="O26" s="162">
        <f>ROUND(E26*N26,2)</f>
        <v>0</v>
      </c>
      <c r="P26" s="162">
        <v>0</v>
      </c>
      <c r="Q26" s="162">
        <f>ROUND(E26*P26,2)</f>
        <v>0</v>
      </c>
      <c r="R26" s="163"/>
      <c r="S26" s="163" t="s">
        <v>142</v>
      </c>
      <c r="T26" s="163" t="s">
        <v>142</v>
      </c>
      <c r="U26" s="163">
        <v>1.587</v>
      </c>
      <c r="V26" s="163">
        <f>ROUND(E26*U26,2)</f>
        <v>5.82</v>
      </c>
      <c r="W26" s="163"/>
      <c r="X26" s="163" t="s">
        <v>143</v>
      </c>
      <c r="Y26" s="163" t="s">
        <v>144</v>
      </c>
      <c r="Z26" s="153"/>
      <c r="AA26" s="153"/>
      <c r="AB26" s="153"/>
      <c r="AC26" s="153"/>
      <c r="AD26" s="153"/>
      <c r="AE26" s="153"/>
      <c r="AF26" s="153"/>
      <c r="AG26" s="153" t="s">
        <v>145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80">
        <v>17</v>
      </c>
      <c r="B27" s="181" t="s">
        <v>307</v>
      </c>
      <c r="C27" s="188" t="s">
        <v>308</v>
      </c>
      <c r="D27" s="182" t="s">
        <v>276</v>
      </c>
      <c r="E27" s="183">
        <v>3.67</v>
      </c>
      <c r="F27" s="184">
        <v>0</v>
      </c>
      <c r="G27" s="185">
        <f>ROUND(E27*F27,2)</f>
        <v>0</v>
      </c>
      <c r="H27" s="164">
        <v>0</v>
      </c>
      <c r="I27" s="163">
        <f>ROUND(E27*H27,2)</f>
        <v>0</v>
      </c>
      <c r="J27" s="164">
        <v>498</v>
      </c>
      <c r="K27" s="163">
        <f>ROUND(E27*J27,2)</f>
        <v>1827.66</v>
      </c>
      <c r="L27" s="163">
        <v>21</v>
      </c>
      <c r="M27" s="163">
        <f>G27*(1+L27/100)</f>
        <v>0</v>
      </c>
      <c r="N27" s="162">
        <v>0</v>
      </c>
      <c r="O27" s="162">
        <f>ROUND(E27*N27,2)</f>
        <v>0</v>
      </c>
      <c r="P27" s="162">
        <v>0</v>
      </c>
      <c r="Q27" s="162">
        <f>ROUND(E27*P27,2)</f>
        <v>0</v>
      </c>
      <c r="R27" s="163"/>
      <c r="S27" s="163" t="s">
        <v>142</v>
      </c>
      <c r="T27" s="163" t="s">
        <v>142</v>
      </c>
      <c r="U27" s="163">
        <v>0.94</v>
      </c>
      <c r="V27" s="163">
        <f>ROUND(E27*U27,2)</f>
        <v>3.45</v>
      </c>
      <c r="W27" s="163"/>
      <c r="X27" s="163" t="s">
        <v>143</v>
      </c>
      <c r="Y27" s="163" t="s">
        <v>144</v>
      </c>
      <c r="Z27" s="153"/>
      <c r="AA27" s="153"/>
      <c r="AB27" s="153"/>
      <c r="AC27" s="153"/>
      <c r="AD27" s="153"/>
      <c r="AE27" s="153"/>
      <c r="AF27" s="153"/>
      <c r="AG27" s="153" t="s">
        <v>145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ht="22.5" outlineLevel="1" x14ac:dyDescent="0.2">
      <c r="A28" s="180">
        <v>18</v>
      </c>
      <c r="B28" s="181" t="s">
        <v>309</v>
      </c>
      <c r="C28" s="188" t="s">
        <v>310</v>
      </c>
      <c r="D28" s="182" t="s">
        <v>223</v>
      </c>
      <c r="E28" s="183">
        <v>25.06</v>
      </c>
      <c r="F28" s="184">
        <v>0</v>
      </c>
      <c r="G28" s="185">
        <f>ROUND(E28*F28,2)</f>
        <v>0</v>
      </c>
      <c r="H28" s="164">
        <v>0</v>
      </c>
      <c r="I28" s="163">
        <f>ROUND(E28*H28,2)</f>
        <v>0</v>
      </c>
      <c r="J28" s="164">
        <v>308.5</v>
      </c>
      <c r="K28" s="163">
        <f>ROUND(E28*J28,2)</f>
        <v>7731.01</v>
      </c>
      <c r="L28" s="163">
        <v>21</v>
      </c>
      <c r="M28" s="163">
        <f>G28*(1+L28/100)</f>
        <v>0</v>
      </c>
      <c r="N28" s="162">
        <v>0</v>
      </c>
      <c r="O28" s="162">
        <f>ROUND(E28*N28,2)</f>
        <v>0</v>
      </c>
      <c r="P28" s="162">
        <v>0</v>
      </c>
      <c r="Q28" s="162">
        <f>ROUND(E28*P28,2)</f>
        <v>0</v>
      </c>
      <c r="R28" s="163"/>
      <c r="S28" s="163" t="s">
        <v>142</v>
      </c>
      <c r="T28" s="163" t="s">
        <v>142</v>
      </c>
      <c r="U28" s="163">
        <v>0</v>
      </c>
      <c r="V28" s="163">
        <f>ROUND(E28*U28,2)</f>
        <v>0</v>
      </c>
      <c r="W28" s="163"/>
      <c r="X28" s="163" t="s">
        <v>143</v>
      </c>
      <c r="Y28" s="163" t="s">
        <v>144</v>
      </c>
      <c r="Z28" s="153"/>
      <c r="AA28" s="153"/>
      <c r="AB28" s="153"/>
      <c r="AC28" s="153"/>
      <c r="AD28" s="153"/>
      <c r="AE28" s="153"/>
      <c r="AF28" s="153"/>
      <c r="AG28" s="153" t="s">
        <v>145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x14ac:dyDescent="0.2">
      <c r="A29" s="167" t="s">
        <v>137</v>
      </c>
      <c r="B29" s="168" t="s">
        <v>70</v>
      </c>
      <c r="C29" s="187" t="s">
        <v>71</v>
      </c>
      <c r="D29" s="169"/>
      <c r="E29" s="170"/>
      <c r="F29" s="171"/>
      <c r="G29" s="172">
        <f>SUMIF(AG30:AG32,"&lt;&gt;NOR",G30:G32)</f>
        <v>0</v>
      </c>
      <c r="H29" s="166"/>
      <c r="I29" s="166">
        <f>SUM(I30:I32)</f>
        <v>2873.65</v>
      </c>
      <c r="J29" s="166"/>
      <c r="K29" s="166">
        <f>SUM(K30:K32)</f>
        <v>3079.6</v>
      </c>
      <c r="L29" s="166"/>
      <c r="M29" s="166">
        <f>SUM(M30:M32)</f>
        <v>0</v>
      </c>
      <c r="N29" s="165"/>
      <c r="O29" s="165">
        <f>SUM(O30:O32)</f>
        <v>0.57000000000000006</v>
      </c>
      <c r="P29" s="165"/>
      <c r="Q29" s="165">
        <f>SUM(Q30:Q32)</f>
        <v>0</v>
      </c>
      <c r="R29" s="166"/>
      <c r="S29" s="166"/>
      <c r="T29" s="166"/>
      <c r="U29" s="166"/>
      <c r="V29" s="166">
        <f>SUM(V30:V32)</f>
        <v>3.21</v>
      </c>
      <c r="W29" s="166"/>
      <c r="X29" s="166"/>
      <c r="Y29" s="166"/>
      <c r="AG29" t="s">
        <v>138</v>
      </c>
    </row>
    <row r="30" spans="1:60" ht="33.75" outlineLevel="1" x14ac:dyDescent="0.2">
      <c r="A30" s="180">
        <v>19</v>
      </c>
      <c r="B30" s="181" t="s">
        <v>311</v>
      </c>
      <c r="C30" s="188" t="s">
        <v>312</v>
      </c>
      <c r="D30" s="182" t="s">
        <v>276</v>
      </c>
      <c r="E30" s="183">
        <v>0.15</v>
      </c>
      <c r="F30" s="184">
        <v>0</v>
      </c>
      <c r="G30" s="185">
        <f>ROUND(E30*F30,2)</f>
        <v>0</v>
      </c>
      <c r="H30" s="164">
        <v>6354.74</v>
      </c>
      <c r="I30" s="163">
        <f>ROUND(E30*H30,2)</f>
        <v>953.21</v>
      </c>
      <c r="J30" s="164">
        <v>3000.26</v>
      </c>
      <c r="K30" s="163">
        <f>ROUND(E30*J30,2)</f>
        <v>450.04</v>
      </c>
      <c r="L30" s="163">
        <v>21</v>
      </c>
      <c r="M30" s="163">
        <f>G30*(1+L30/100)</f>
        <v>0</v>
      </c>
      <c r="N30" s="162">
        <v>1.6820299999999999</v>
      </c>
      <c r="O30" s="162">
        <f>ROUND(E30*N30,2)</f>
        <v>0.25</v>
      </c>
      <c r="P30" s="162">
        <v>0</v>
      </c>
      <c r="Q30" s="162">
        <f>ROUND(E30*P30,2)</f>
        <v>0</v>
      </c>
      <c r="R30" s="163"/>
      <c r="S30" s="163" t="s">
        <v>142</v>
      </c>
      <c r="T30" s="163" t="s">
        <v>142</v>
      </c>
      <c r="U30" s="163">
        <v>4.8899999999999997</v>
      </c>
      <c r="V30" s="163">
        <f>ROUND(E30*U30,2)</f>
        <v>0.73</v>
      </c>
      <c r="W30" s="163"/>
      <c r="X30" s="163" t="s">
        <v>143</v>
      </c>
      <c r="Y30" s="163" t="s">
        <v>144</v>
      </c>
      <c r="Z30" s="153"/>
      <c r="AA30" s="153"/>
      <c r="AB30" s="153"/>
      <c r="AC30" s="153"/>
      <c r="AD30" s="153"/>
      <c r="AE30" s="153"/>
      <c r="AF30" s="153"/>
      <c r="AG30" s="153" t="s">
        <v>145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80">
        <v>20</v>
      </c>
      <c r="B31" s="181" t="s">
        <v>313</v>
      </c>
      <c r="C31" s="188" t="s">
        <v>314</v>
      </c>
      <c r="D31" s="182" t="s">
        <v>179</v>
      </c>
      <c r="E31" s="183">
        <v>4</v>
      </c>
      <c r="F31" s="184">
        <v>0</v>
      </c>
      <c r="G31" s="185">
        <f>ROUND(E31*F31,2)</f>
        <v>0</v>
      </c>
      <c r="H31" s="164">
        <v>96.61</v>
      </c>
      <c r="I31" s="163">
        <f>ROUND(E31*H31,2)</f>
        <v>386.44</v>
      </c>
      <c r="J31" s="164">
        <v>657.39</v>
      </c>
      <c r="K31" s="163">
        <f>ROUND(E31*J31,2)</f>
        <v>2629.56</v>
      </c>
      <c r="L31" s="163">
        <v>21</v>
      </c>
      <c r="M31" s="163">
        <f>G31*(1+L31/100)</f>
        <v>0</v>
      </c>
      <c r="N31" s="162">
        <v>5.0450000000000002E-2</v>
      </c>
      <c r="O31" s="162">
        <f>ROUND(E31*N31,2)</f>
        <v>0.2</v>
      </c>
      <c r="P31" s="162">
        <v>0</v>
      </c>
      <c r="Q31" s="162">
        <f>ROUND(E31*P31,2)</f>
        <v>0</v>
      </c>
      <c r="R31" s="163"/>
      <c r="S31" s="163" t="s">
        <v>142</v>
      </c>
      <c r="T31" s="163" t="s">
        <v>142</v>
      </c>
      <c r="U31" s="163">
        <v>0.62</v>
      </c>
      <c r="V31" s="163">
        <f>ROUND(E31*U31,2)</f>
        <v>2.48</v>
      </c>
      <c r="W31" s="163"/>
      <c r="X31" s="163" t="s">
        <v>143</v>
      </c>
      <c r="Y31" s="163" t="s">
        <v>144</v>
      </c>
      <c r="Z31" s="153"/>
      <c r="AA31" s="153"/>
      <c r="AB31" s="153"/>
      <c r="AC31" s="153"/>
      <c r="AD31" s="153"/>
      <c r="AE31" s="153"/>
      <c r="AF31" s="153"/>
      <c r="AG31" s="153" t="s">
        <v>145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ht="22.5" outlineLevel="1" x14ac:dyDescent="0.2">
      <c r="A32" s="180">
        <v>21</v>
      </c>
      <c r="B32" s="181" t="s">
        <v>315</v>
      </c>
      <c r="C32" s="188" t="s">
        <v>316</v>
      </c>
      <c r="D32" s="182" t="s">
        <v>179</v>
      </c>
      <c r="E32" s="183">
        <v>4</v>
      </c>
      <c r="F32" s="184">
        <v>0</v>
      </c>
      <c r="G32" s="185">
        <f>ROUND(E32*F32,2)</f>
        <v>0</v>
      </c>
      <c r="H32" s="164">
        <v>383.5</v>
      </c>
      <c r="I32" s="163">
        <f>ROUND(E32*H32,2)</f>
        <v>1534</v>
      </c>
      <c r="J32" s="164">
        <v>0</v>
      </c>
      <c r="K32" s="163">
        <f>ROUND(E32*J32,2)</f>
        <v>0</v>
      </c>
      <c r="L32" s="163">
        <v>21</v>
      </c>
      <c r="M32" s="163">
        <f>G32*(1+L32/100)</f>
        <v>0</v>
      </c>
      <c r="N32" s="162">
        <v>0.03</v>
      </c>
      <c r="O32" s="162">
        <f>ROUND(E32*N32,2)</f>
        <v>0.12</v>
      </c>
      <c r="P32" s="162">
        <v>0</v>
      </c>
      <c r="Q32" s="162">
        <f>ROUND(E32*P32,2)</f>
        <v>0</v>
      </c>
      <c r="R32" s="163" t="s">
        <v>156</v>
      </c>
      <c r="S32" s="163" t="s">
        <v>142</v>
      </c>
      <c r="T32" s="163" t="s">
        <v>142</v>
      </c>
      <c r="U32" s="163">
        <v>0</v>
      </c>
      <c r="V32" s="163">
        <f>ROUND(E32*U32,2)</f>
        <v>0</v>
      </c>
      <c r="W32" s="163"/>
      <c r="X32" s="163" t="s">
        <v>157</v>
      </c>
      <c r="Y32" s="163" t="s">
        <v>144</v>
      </c>
      <c r="Z32" s="153"/>
      <c r="AA32" s="153"/>
      <c r="AB32" s="153"/>
      <c r="AC32" s="153"/>
      <c r="AD32" s="153"/>
      <c r="AE32" s="153"/>
      <c r="AF32" s="153"/>
      <c r="AG32" s="153" t="s">
        <v>158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x14ac:dyDescent="0.2">
      <c r="A33" s="167" t="s">
        <v>137</v>
      </c>
      <c r="B33" s="168" t="s">
        <v>72</v>
      </c>
      <c r="C33" s="187" t="s">
        <v>73</v>
      </c>
      <c r="D33" s="169"/>
      <c r="E33" s="170"/>
      <c r="F33" s="171"/>
      <c r="G33" s="172">
        <f>SUMIF(AG34:AG35,"&lt;&gt;NOR",G34:G35)</f>
        <v>0</v>
      </c>
      <c r="H33" s="166"/>
      <c r="I33" s="166">
        <f>SUM(I34:I35)</f>
        <v>6929</v>
      </c>
      <c r="J33" s="166"/>
      <c r="K33" s="166">
        <f>SUM(K34:K35)</f>
        <v>3444</v>
      </c>
      <c r="L33" s="166"/>
      <c r="M33" s="166">
        <f>SUM(M34:M35)</f>
        <v>0</v>
      </c>
      <c r="N33" s="165"/>
      <c r="O33" s="165">
        <f>SUM(O34:O35)</f>
        <v>17.760000000000002</v>
      </c>
      <c r="P33" s="165"/>
      <c r="Q33" s="165">
        <f>SUM(Q34:Q35)</f>
        <v>0</v>
      </c>
      <c r="R33" s="166"/>
      <c r="S33" s="166"/>
      <c r="T33" s="166"/>
      <c r="U33" s="166"/>
      <c r="V33" s="166">
        <f>SUM(V34:V35)</f>
        <v>6.22</v>
      </c>
      <c r="W33" s="166"/>
      <c r="X33" s="166"/>
      <c r="Y33" s="166"/>
      <c r="AG33" t="s">
        <v>138</v>
      </c>
    </row>
    <row r="34" spans="1:60" outlineLevel="1" x14ac:dyDescent="0.2">
      <c r="A34" s="180">
        <v>22</v>
      </c>
      <c r="B34" s="181" t="s">
        <v>317</v>
      </c>
      <c r="C34" s="188" t="s">
        <v>318</v>
      </c>
      <c r="D34" s="182" t="s">
        <v>276</v>
      </c>
      <c r="E34" s="183">
        <v>3.67</v>
      </c>
      <c r="F34" s="184">
        <v>0</v>
      </c>
      <c r="G34" s="185">
        <f>ROUND(E34*F34,2)</f>
        <v>0</v>
      </c>
      <c r="H34" s="164">
        <v>773.58</v>
      </c>
      <c r="I34" s="163">
        <f>ROUND(E34*H34,2)</f>
        <v>2839.04</v>
      </c>
      <c r="J34" s="164">
        <v>938.42</v>
      </c>
      <c r="K34" s="163">
        <f>ROUND(E34*J34,2)</f>
        <v>3444</v>
      </c>
      <c r="L34" s="163">
        <v>21</v>
      </c>
      <c r="M34" s="163">
        <f>G34*(1+L34/100)</f>
        <v>0</v>
      </c>
      <c r="N34" s="162">
        <v>1.8907700000000001</v>
      </c>
      <c r="O34" s="162">
        <f>ROUND(E34*N34,2)</f>
        <v>6.94</v>
      </c>
      <c r="P34" s="162">
        <v>0</v>
      </c>
      <c r="Q34" s="162">
        <f>ROUND(E34*P34,2)</f>
        <v>0</v>
      </c>
      <c r="R34" s="163"/>
      <c r="S34" s="163" t="s">
        <v>142</v>
      </c>
      <c r="T34" s="163" t="s">
        <v>142</v>
      </c>
      <c r="U34" s="163">
        <v>1.6950000000000001</v>
      </c>
      <c r="V34" s="163">
        <f>ROUND(E34*U34,2)</f>
        <v>6.22</v>
      </c>
      <c r="W34" s="163"/>
      <c r="X34" s="163" t="s">
        <v>143</v>
      </c>
      <c r="Y34" s="163" t="s">
        <v>144</v>
      </c>
      <c r="Z34" s="153"/>
      <c r="AA34" s="153"/>
      <c r="AB34" s="153"/>
      <c r="AC34" s="153"/>
      <c r="AD34" s="153"/>
      <c r="AE34" s="153"/>
      <c r="AF34" s="153"/>
      <c r="AG34" s="153" t="s">
        <v>145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ht="22.5" outlineLevel="1" x14ac:dyDescent="0.2">
      <c r="A35" s="180">
        <v>23</v>
      </c>
      <c r="B35" s="181" t="s">
        <v>319</v>
      </c>
      <c r="C35" s="188" t="s">
        <v>320</v>
      </c>
      <c r="D35" s="182" t="s">
        <v>223</v>
      </c>
      <c r="E35" s="183">
        <v>10.82</v>
      </c>
      <c r="F35" s="184">
        <v>0</v>
      </c>
      <c r="G35" s="185">
        <f>ROUND(E35*F35,2)</f>
        <v>0</v>
      </c>
      <c r="H35" s="164">
        <v>378</v>
      </c>
      <c r="I35" s="163">
        <f>ROUND(E35*H35,2)</f>
        <v>4089.96</v>
      </c>
      <c r="J35" s="164">
        <v>0</v>
      </c>
      <c r="K35" s="163">
        <f>ROUND(E35*J35,2)</f>
        <v>0</v>
      </c>
      <c r="L35" s="163">
        <v>21</v>
      </c>
      <c r="M35" s="163">
        <f>G35*(1+L35/100)</f>
        <v>0</v>
      </c>
      <c r="N35" s="162">
        <v>1</v>
      </c>
      <c r="O35" s="162">
        <f>ROUND(E35*N35,2)</f>
        <v>10.82</v>
      </c>
      <c r="P35" s="162">
        <v>0</v>
      </c>
      <c r="Q35" s="162">
        <f>ROUND(E35*P35,2)</f>
        <v>0</v>
      </c>
      <c r="R35" s="163" t="s">
        <v>156</v>
      </c>
      <c r="S35" s="163" t="s">
        <v>142</v>
      </c>
      <c r="T35" s="163" t="s">
        <v>142</v>
      </c>
      <c r="U35" s="163">
        <v>0</v>
      </c>
      <c r="V35" s="163">
        <f>ROUND(E35*U35,2)</f>
        <v>0</v>
      </c>
      <c r="W35" s="163"/>
      <c r="X35" s="163" t="s">
        <v>157</v>
      </c>
      <c r="Y35" s="163" t="s">
        <v>144</v>
      </c>
      <c r="Z35" s="153"/>
      <c r="AA35" s="153"/>
      <c r="AB35" s="153"/>
      <c r="AC35" s="153"/>
      <c r="AD35" s="153"/>
      <c r="AE35" s="153"/>
      <c r="AF35" s="153"/>
      <c r="AG35" s="153" t="s">
        <v>158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x14ac:dyDescent="0.2">
      <c r="A36" s="167" t="s">
        <v>137</v>
      </c>
      <c r="B36" s="168" t="s">
        <v>74</v>
      </c>
      <c r="C36" s="187" t="s">
        <v>75</v>
      </c>
      <c r="D36" s="169"/>
      <c r="E36" s="170"/>
      <c r="F36" s="171"/>
      <c r="G36" s="172">
        <f>SUMIF(AG37:AG40,"&lt;&gt;NOR",G37:G40)</f>
        <v>0</v>
      </c>
      <c r="H36" s="166"/>
      <c r="I36" s="166">
        <f>SUM(I37:I40)</f>
        <v>46759.63</v>
      </c>
      <c r="J36" s="166"/>
      <c r="K36" s="166">
        <f>SUM(K37:K40)</f>
        <v>22639.519999999997</v>
      </c>
      <c r="L36" s="166"/>
      <c r="M36" s="166">
        <f>SUM(M37:M40)</f>
        <v>0</v>
      </c>
      <c r="N36" s="165"/>
      <c r="O36" s="165">
        <f>SUM(O37:O40)</f>
        <v>38</v>
      </c>
      <c r="P36" s="165"/>
      <c r="Q36" s="165">
        <f>SUM(Q37:Q40)</f>
        <v>0</v>
      </c>
      <c r="R36" s="166"/>
      <c r="S36" s="166"/>
      <c r="T36" s="166"/>
      <c r="U36" s="166"/>
      <c r="V36" s="166">
        <f>SUM(V37:V40)</f>
        <v>29.87</v>
      </c>
      <c r="W36" s="166"/>
      <c r="X36" s="166"/>
      <c r="Y36" s="166"/>
      <c r="AG36" t="s">
        <v>138</v>
      </c>
    </row>
    <row r="37" spans="1:60" outlineLevel="1" x14ac:dyDescent="0.2">
      <c r="A37" s="180">
        <v>24</v>
      </c>
      <c r="B37" s="181" t="s">
        <v>321</v>
      </c>
      <c r="C37" s="188" t="s">
        <v>322</v>
      </c>
      <c r="D37" s="182" t="s">
        <v>148</v>
      </c>
      <c r="E37" s="183">
        <v>27.95</v>
      </c>
      <c r="F37" s="184">
        <v>0</v>
      </c>
      <c r="G37" s="185">
        <f>ROUND(E37*F37,2)</f>
        <v>0</v>
      </c>
      <c r="H37" s="164">
        <v>215.97</v>
      </c>
      <c r="I37" s="163">
        <f>ROUND(E37*H37,2)</f>
        <v>6036.36</v>
      </c>
      <c r="J37" s="164">
        <v>41.53</v>
      </c>
      <c r="K37" s="163">
        <f>ROUND(E37*J37,2)</f>
        <v>1160.76</v>
      </c>
      <c r="L37" s="163">
        <v>21</v>
      </c>
      <c r="M37" s="163">
        <f>G37*(1+L37/100)</f>
        <v>0</v>
      </c>
      <c r="N37" s="162">
        <v>0.46</v>
      </c>
      <c r="O37" s="162">
        <f>ROUND(E37*N37,2)</f>
        <v>12.86</v>
      </c>
      <c r="P37" s="162">
        <v>0</v>
      </c>
      <c r="Q37" s="162">
        <f>ROUND(E37*P37,2)</f>
        <v>0</v>
      </c>
      <c r="R37" s="163"/>
      <c r="S37" s="163" t="s">
        <v>142</v>
      </c>
      <c r="T37" s="163" t="s">
        <v>142</v>
      </c>
      <c r="U37" s="163">
        <v>2.9000000000000001E-2</v>
      </c>
      <c r="V37" s="163">
        <f>ROUND(E37*U37,2)</f>
        <v>0.81</v>
      </c>
      <c r="W37" s="163"/>
      <c r="X37" s="163" t="s">
        <v>143</v>
      </c>
      <c r="Y37" s="163" t="s">
        <v>144</v>
      </c>
      <c r="Z37" s="153"/>
      <c r="AA37" s="153"/>
      <c r="AB37" s="153"/>
      <c r="AC37" s="153"/>
      <c r="AD37" s="153"/>
      <c r="AE37" s="153"/>
      <c r="AF37" s="153"/>
      <c r="AG37" s="153" t="s">
        <v>145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ht="22.5" outlineLevel="1" x14ac:dyDescent="0.2">
      <c r="A38" s="180">
        <v>25</v>
      </c>
      <c r="B38" s="181" t="s">
        <v>323</v>
      </c>
      <c r="C38" s="188" t="s">
        <v>324</v>
      </c>
      <c r="D38" s="182" t="s">
        <v>148</v>
      </c>
      <c r="E38" s="183">
        <v>40.85</v>
      </c>
      <c r="F38" s="184">
        <v>0</v>
      </c>
      <c r="G38" s="185">
        <f>ROUND(E38*F38,2)</f>
        <v>0</v>
      </c>
      <c r="H38" s="164">
        <v>450.27</v>
      </c>
      <c r="I38" s="163">
        <f>ROUND(E38*H38,2)</f>
        <v>18393.53</v>
      </c>
      <c r="J38" s="164">
        <v>46.23</v>
      </c>
      <c r="K38" s="163">
        <f>ROUND(E38*J38,2)</f>
        <v>1888.5</v>
      </c>
      <c r="L38" s="163">
        <v>21</v>
      </c>
      <c r="M38" s="163">
        <f>G38*(1+L38/100)</f>
        <v>0</v>
      </c>
      <c r="N38" s="162">
        <v>0.40869</v>
      </c>
      <c r="O38" s="162">
        <f>ROUND(E38*N38,2)</f>
        <v>16.690000000000001</v>
      </c>
      <c r="P38" s="162">
        <v>0</v>
      </c>
      <c r="Q38" s="162">
        <f>ROUND(E38*P38,2)</f>
        <v>0</v>
      </c>
      <c r="R38" s="163"/>
      <c r="S38" s="163" t="s">
        <v>142</v>
      </c>
      <c r="T38" s="163" t="s">
        <v>142</v>
      </c>
      <c r="U38" s="163">
        <v>2.5999999999999999E-2</v>
      </c>
      <c r="V38" s="163">
        <f>ROUND(E38*U38,2)</f>
        <v>1.06</v>
      </c>
      <c r="W38" s="163"/>
      <c r="X38" s="163" t="s">
        <v>143</v>
      </c>
      <c r="Y38" s="163" t="s">
        <v>144</v>
      </c>
      <c r="Z38" s="153"/>
      <c r="AA38" s="153"/>
      <c r="AB38" s="153"/>
      <c r="AC38" s="153"/>
      <c r="AD38" s="153"/>
      <c r="AE38" s="153"/>
      <c r="AF38" s="153"/>
      <c r="AG38" s="153" t="s">
        <v>145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ht="22.5" outlineLevel="1" x14ac:dyDescent="0.2">
      <c r="A39" s="180">
        <v>26</v>
      </c>
      <c r="B39" s="181" t="s">
        <v>325</v>
      </c>
      <c r="C39" s="188" t="s">
        <v>326</v>
      </c>
      <c r="D39" s="182" t="s">
        <v>148</v>
      </c>
      <c r="E39" s="183">
        <v>53.75</v>
      </c>
      <c r="F39" s="184">
        <v>0</v>
      </c>
      <c r="G39" s="185">
        <f>ROUND(E39*F39,2)</f>
        <v>0</v>
      </c>
      <c r="H39" s="164">
        <v>227.53</v>
      </c>
      <c r="I39" s="163">
        <f>ROUND(E39*H39,2)</f>
        <v>12229.74</v>
      </c>
      <c r="J39" s="164">
        <v>364.47</v>
      </c>
      <c r="K39" s="163">
        <f>ROUND(E39*J39,2)</f>
        <v>19590.259999999998</v>
      </c>
      <c r="L39" s="163">
        <v>21</v>
      </c>
      <c r="M39" s="163">
        <f>G39*(1+L39/100)</f>
        <v>0</v>
      </c>
      <c r="N39" s="162">
        <v>0.14957999999999999</v>
      </c>
      <c r="O39" s="162">
        <f>ROUND(E39*N39,2)</f>
        <v>8.0399999999999991</v>
      </c>
      <c r="P39" s="162">
        <v>0</v>
      </c>
      <c r="Q39" s="162">
        <f>ROUND(E39*P39,2)</f>
        <v>0</v>
      </c>
      <c r="R39" s="163"/>
      <c r="S39" s="163" t="s">
        <v>142</v>
      </c>
      <c r="T39" s="163" t="s">
        <v>142</v>
      </c>
      <c r="U39" s="163">
        <v>0.52100000000000002</v>
      </c>
      <c r="V39" s="163">
        <f>ROUND(E39*U39,2)</f>
        <v>28</v>
      </c>
      <c r="W39" s="163"/>
      <c r="X39" s="163" t="s">
        <v>143</v>
      </c>
      <c r="Y39" s="163" t="s">
        <v>144</v>
      </c>
      <c r="Z39" s="153"/>
      <c r="AA39" s="153"/>
      <c r="AB39" s="153"/>
      <c r="AC39" s="153"/>
      <c r="AD39" s="153"/>
      <c r="AE39" s="153"/>
      <c r="AF39" s="153"/>
      <c r="AG39" s="153" t="s">
        <v>145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ht="22.5" outlineLevel="1" x14ac:dyDescent="0.2">
      <c r="A40" s="180">
        <v>27</v>
      </c>
      <c r="B40" s="181" t="s">
        <v>327</v>
      </c>
      <c r="C40" s="188" t="s">
        <v>328</v>
      </c>
      <c r="D40" s="182" t="s">
        <v>148</v>
      </c>
      <c r="E40" s="183">
        <v>5</v>
      </c>
      <c r="F40" s="184">
        <v>0</v>
      </c>
      <c r="G40" s="185">
        <f>ROUND(E40*F40,2)</f>
        <v>0</v>
      </c>
      <c r="H40" s="164">
        <v>2020</v>
      </c>
      <c r="I40" s="163">
        <f>ROUND(E40*H40,2)</f>
        <v>10100</v>
      </c>
      <c r="J40" s="164">
        <v>0</v>
      </c>
      <c r="K40" s="163">
        <f>ROUND(E40*J40,2)</f>
        <v>0</v>
      </c>
      <c r="L40" s="163">
        <v>21</v>
      </c>
      <c r="M40" s="163">
        <f>G40*(1+L40/100)</f>
        <v>0</v>
      </c>
      <c r="N40" s="162">
        <v>8.1000000000000003E-2</v>
      </c>
      <c r="O40" s="162">
        <f>ROUND(E40*N40,2)</f>
        <v>0.41</v>
      </c>
      <c r="P40" s="162">
        <v>0</v>
      </c>
      <c r="Q40" s="162">
        <f>ROUND(E40*P40,2)</f>
        <v>0</v>
      </c>
      <c r="R40" s="163" t="s">
        <v>156</v>
      </c>
      <c r="S40" s="163" t="s">
        <v>142</v>
      </c>
      <c r="T40" s="163" t="s">
        <v>142</v>
      </c>
      <c r="U40" s="163">
        <v>0</v>
      </c>
      <c r="V40" s="163">
        <f>ROUND(E40*U40,2)</f>
        <v>0</v>
      </c>
      <c r="W40" s="163"/>
      <c r="X40" s="163" t="s">
        <v>157</v>
      </c>
      <c r="Y40" s="163" t="s">
        <v>144</v>
      </c>
      <c r="Z40" s="153"/>
      <c r="AA40" s="153"/>
      <c r="AB40" s="153"/>
      <c r="AC40" s="153"/>
      <c r="AD40" s="153"/>
      <c r="AE40" s="153"/>
      <c r="AF40" s="153"/>
      <c r="AG40" s="153" t="s">
        <v>158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x14ac:dyDescent="0.2">
      <c r="A41" s="167" t="s">
        <v>137</v>
      </c>
      <c r="B41" s="168" t="s">
        <v>76</v>
      </c>
      <c r="C41" s="187" t="s">
        <v>77</v>
      </c>
      <c r="D41" s="169"/>
      <c r="E41" s="170"/>
      <c r="F41" s="171"/>
      <c r="G41" s="172">
        <f>SUMIF(AG42:AG43,"&lt;&gt;NOR",G42:G43)</f>
        <v>0</v>
      </c>
      <c r="H41" s="166"/>
      <c r="I41" s="166">
        <f>SUM(I42:I43)</f>
        <v>1484.82</v>
      </c>
      <c r="J41" s="166"/>
      <c r="K41" s="166">
        <f>SUM(K42:K43)</f>
        <v>3699.18</v>
      </c>
      <c r="L41" s="166"/>
      <c r="M41" s="166">
        <f>SUM(M42:M43)</f>
        <v>0</v>
      </c>
      <c r="N41" s="165"/>
      <c r="O41" s="165">
        <f>SUM(O42:O43)</f>
        <v>0.15</v>
      </c>
      <c r="P41" s="165"/>
      <c r="Q41" s="165">
        <f>SUM(Q42:Q43)</f>
        <v>0</v>
      </c>
      <c r="R41" s="166"/>
      <c r="S41" s="166"/>
      <c r="T41" s="166"/>
      <c r="U41" s="166"/>
      <c r="V41" s="166">
        <f>SUM(V42:V43)</f>
        <v>5.27</v>
      </c>
      <c r="W41" s="166"/>
      <c r="X41" s="166"/>
      <c r="Y41" s="166"/>
      <c r="AG41" t="s">
        <v>138</v>
      </c>
    </row>
    <row r="42" spans="1:60" ht="22.5" outlineLevel="1" x14ac:dyDescent="0.2">
      <c r="A42" s="174">
        <v>28</v>
      </c>
      <c r="B42" s="175" t="s">
        <v>329</v>
      </c>
      <c r="C42" s="189" t="s">
        <v>330</v>
      </c>
      <c r="D42" s="176" t="s">
        <v>148</v>
      </c>
      <c r="E42" s="177">
        <v>9</v>
      </c>
      <c r="F42" s="178">
        <v>0</v>
      </c>
      <c r="G42" s="179">
        <f>ROUND(E42*F42,2)</f>
        <v>0</v>
      </c>
      <c r="H42" s="164">
        <v>164.98</v>
      </c>
      <c r="I42" s="163">
        <f>ROUND(E42*H42,2)</f>
        <v>1484.82</v>
      </c>
      <c r="J42" s="164">
        <v>411.02</v>
      </c>
      <c r="K42" s="163">
        <f>ROUND(E42*J42,2)</f>
        <v>3699.18</v>
      </c>
      <c r="L42" s="163">
        <v>21</v>
      </c>
      <c r="M42" s="163">
        <f>G42*(1+L42/100)</f>
        <v>0</v>
      </c>
      <c r="N42" s="162">
        <v>1.6959999999999999E-2</v>
      </c>
      <c r="O42" s="162">
        <f>ROUND(E42*N42,2)</f>
        <v>0.15</v>
      </c>
      <c r="P42" s="162">
        <v>0</v>
      </c>
      <c r="Q42" s="162">
        <f>ROUND(E42*P42,2)</f>
        <v>0</v>
      </c>
      <c r="R42" s="163"/>
      <c r="S42" s="163" t="s">
        <v>142</v>
      </c>
      <c r="T42" s="163" t="s">
        <v>142</v>
      </c>
      <c r="U42" s="163">
        <v>0.58574999999999999</v>
      </c>
      <c r="V42" s="163">
        <f>ROUND(E42*U42,2)</f>
        <v>5.27</v>
      </c>
      <c r="W42" s="163"/>
      <c r="X42" s="163" t="s">
        <v>143</v>
      </c>
      <c r="Y42" s="163" t="s">
        <v>144</v>
      </c>
      <c r="Z42" s="153"/>
      <c r="AA42" s="153"/>
      <c r="AB42" s="153"/>
      <c r="AC42" s="153"/>
      <c r="AD42" s="153"/>
      <c r="AE42" s="153"/>
      <c r="AF42" s="153"/>
      <c r="AG42" s="153" t="s">
        <v>145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2" x14ac:dyDescent="0.2">
      <c r="A43" s="160"/>
      <c r="B43" s="161"/>
      <c r="C43" s="247" t="s">
        <v>331</v>
      </c>
      <c r="D43" s="248"/>
      <c r="E43" s="248"/>
      <c r="F43" s="248"/>
      <c r="G43" s="248"/>
      <c r="H43" s="163"/>
      <c r="I43" s="163"/>
      <c r="J43" s="163"/>
      <c r="K43" s="163"/>
      <c r="L43" s="163"/>
      <c r="M43" s="163"/>
      <c r="N43" s="162"/>
      <c r="O43" s="162"/>
      <c r="P43" s="162"/>
      <c r="Q43" s="162"/>
      <c r="R43" s="163"/>
      <c r="S43" s="163"/>
      <c r="T43" s="163"/>
      <c r="U43" s="163"/>
      <c r="V43" s="163"/>
      <c r="W43" s="163"/>
      <c r="X43" s="163"/>
      <c r="Y43" s="163"/>
      <c r="Z43" s="153"/>
      <c r="AA43" s="153"/>
      <c r="AB43" s="153"/>
      <c r="AC43" s="153"/>
      <c r="AD43" s="153"/>
      <c r="AE43" s="153"/>
      <c r="AF43" s="153"/>
      <c r="AG43" s="153" t="s">
        <v>152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x14ac:dyDescent="0.2">
      <c r="A44" s="167" t="s">
        <v>137</v>
      </c>
      <c r="B44" s="168" t="s">
        <v>78</v>
      </c>
      <c r="C44" s="187" t="s">
        <v>79</v>
      </c>
      <c r="D44" s="169"/>
      <c r="E44" s="170"/>
      <c r="F44" s="171"/>
      <c r="G44" s="172">
        <f>SUMIF(AG45:AG50,"&lt;&gt;NOR",G45:G50)</f>
        <v>0</v>
      </c>
      <c r="H44" s="166"/>
      <c r="I44" s="166">
        <f>SUM(I45:I50)</f>
        <v>12698.150000000001</v>
      </c>
      <c r="J44" s="166"/>
      <c r="K44" s="166">
        <f>SUM(K45:K50)</f>
        <v>4484.96</v>
      </c>
      <c r="L44" s="166"/>
      <c r="M44" s="166">
        <f>SUM(M45:M50)</f>
        <v>0</v>
      </c>
      <c r="N44" s="165"/>
      <c r="O44" s="165">
        <f>SUM(O45:O50)</f>
        <v>5.5500000000000007</v>
      </c>
      <c r="P44" s="165"/>
      <c r="Q44" s="165">
        <f>SUM(Q45:Q50)</f>
        <v>0</v>
      </c>
      <c r="R44" s="166"/>
      <c r="S44" s="166"/>
      <c r="T44" s="166"/>
      <c r="U44" s="166"/>
      <c r="V44" s="166">
        <f>SUM(V45:V50)</f>
        <v>7.16</v>
      </c>
      <c r="W44" s="166"/>
      <c r="X44" s="166"/>
      <c r="Y44" s="166"/>
      <c r="AG44" t="s">
        <v>138</v>
      </c>
    </row>
    <row r="45" spans="1:60" ht="22.5" outlineLevel="1" x14ac:dyDescent="0.2">
      <c r="A45" s="180">
        <v>29</v>
      </c>
      <c r="B45" s="181" t="s">
        <v>332</v>
      </c>
      <c r="C45" s="188" t="s">
        <v>333</v>
      </c>
      <c r="D45" s="182" t="s">
        <v>148</v>
      </c>
      <c r="E45" s="183">
        <v>3.2</v>
      </c>
      <c r="F45" s="184">
        <v>0</v>
      </c>
      <c r="G45" s="185">
        <f>ROUND(E45*F45,2)</f>
        <v>0</v>
      </c>
      <c r="H45" s="164">
        <v>162.1</v>
      </c>
      <c r="I45" s="163">
        <f>ROUND(E45*H45,2)</f>
        <v>518.72</v>
      </c>
      <c r="J45" s="164">
        <v>35.9</v>
      </c>
      <c r="K45" s="163">
        <f>ROUND(E45*J45,2)</f>
        <v>114.88</v>
      </c>
      <c r="L45" s="163">
        <v>21</v>
      </c>
      <c r="M45" s="163">
        <f>G45*(1+L45/100)</f>
        <v>0</v>
      </c>
      <c r="N45" s="162">
        <v>0.34499999999999997</v>
      </c>
      <c r="O45" s="162">
        <f>ROUND(E45*N45,2)</f>
        <v>1.1000000000000001</v>
      </c>
      <c r="P45" s="162">
        <v>0</v>
      </c>
      <c r="Q45" s="162">
        <f>ROUND(E45*P45,2)</f>
        <v>0</v>
      </c>
      <c r="R45" s="163"/>
      <c r="S45" s="163" t="s">
        <v>142</v>
      </c>
      <c r="T45" s="163" t="s">
        <v>142</v>
      </c>
      <c r="U45" s="163">
        <v>0.03</v>
      </c>
      <c r="V45" s="163">
        <f>ROUND(E45*U45,2)</f>
        <v>0.1</v>
      </c>
      <c r="W45" s="163"/>
      <c r="X45" s="163" t="s">
        <v>143</v>
      </c>
      <c r="Y45" s="163" t="s">
        <v>144</v>
      </c>
      <c r="Z45" s="153"/>
      <c r="AA45" s="153"/>
      <c r="AB45" s="153"/>
      <c r="AC45" s="153"/>
      <c r="AD45" s="153"/>
      <c r="AE45" s="153"/>
      <c r="AF45" s="153"/>
      <c r="AG45" s="153" t="s">
        <v>145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ht="22.5" outlineLevel="1" x14ac:dyDescent="0.2">
      <c r="A46" s="174">
        <v>30</v>
      </c>
      <c r="B46" s="175" t="s">
        <v>334</v>
      </c>
      <c r="C46" s="189" t="s">
        <v>335</v>
      </c>
      <c r="D46" s="176" t="s">
        <v>276</v>
      </c>
      <c r="E46" s="177">
        <v>0.88500000000000001</v>
      </c>
      <c r="F46" s="178">
        <v>0</v>
      </c>
      <c r="G46" s="179">
        <f>ROUND(E46*F46,2)</f>
        <v>0</v>
      </c>
      <c r="H46" s="164">
        <v>3580.13</v>
      </c>
      <c r="I46" s="163">
        <f>ROUND(E46*H46,2)</f>
        <v>3168.42</v>
      </c>
      <c r="J46" s="164">
        <v>1514.87</v>
      </c>
      <c r="K46" s="163">
        <f>ROUND(E46*J46,2)</f>
        <v>1340.66</v>
      </c>
      <c r="L46" s="163">
        <v>21</v>
      </c>
      <c r="M46" s="163">
        <f>G46*(1+L46/100)</f>
        <v>0</v>
      </c>
      <c r="N46" s="162">
        <v>2.5249999999999999</v>
      </c>
      <c r="O46" s="162">
        <f>ROUND(E46*N46,2)</f>
        <v>2.23</v>
      </c>
      <c r="P46" s="162">
        <v>0</v>
      </c>
      <c r="Q46" s="162">
        <f>ROUND(E46*P46,2)</f>
        <v>0</v>
      </c>
      <c r="R46" s="163"/>
      <c r="S46" s="163" t="s">
        <v>142</v>
      </c>
      <c r="T46" s="163" t="s">
        <v>142</v>
      </c>
      <c r="U46" s="163">
        <v>2.58</v>
      </c>
      <c r="V46" s="163">
        <f>ROUND(E46*U46,2)</f>
        <v>2.2799999999999998</v>
      </c>
      <c r="W46" s="163"/>
      <c r="X46" s="163" t="s">
        <v>143</v>
      </c>
      <c r="Y46" s="163" t="s">
        <v>144</v>
      </c>
      <c r="Z46" s="153"/>
      <c r="AA46" s="153"/>
      <c r="AB46" s="153"/>
      <c r="AC46" s="153"/>
      <c r="AD46" s="153"/>
      <c r="AE46" s="153"/>
      <c r="AF46" s="153"/>
      <c r="AG46" s="153" t="s">
        <v>145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2" x14ac:dyDescent="0.2">
      <c r="A47" s="160"/>
      <c r="B47" s="161"/>
      <c r="C47" s="247" t="s">
        <v>336</v>
      </c>
      <c r="D47" s="248"/>
      <c r="E47" s="248"/>
      <c r="F47" s="248"/>
      <c r="G47" s="248"/>
      <c r="H47" s="163"/>
      <c r="I47" s="163"/>
      <c r="J47" s="163"/>
      <c r="K47" s="163"/>
      <c r="L47" s="163"/>
      <c r="M47" s="163"/>
      <c r="N47" s="162"/>
      <c r="O47" s="162"/>
      <c r="P47" s="162"/>
      <c r="Q47" s="162"/>
      <c r="R47" s="163"/>
      <c r="S47" s="163"/>
      <c r="T47" s="163"/>
      <c r="U47" s="163"/>
      <c r="V47" s="163"/>
      <c r="W47" s="163"/>
      <c r="X47" s="163"/>
      <c r="Y47" s="163"/>
      <c r="Z47" s="153"/>
      <c r="AA47" s="153"/>
      <c r="AB47" s="153"/>
      <c r="AC47" s="153"/>
      <c r="AD47" s="153"/>
      <c r="AE47" s="153"/>
      <c r="AF47" s="153"/>
      <c r="AG47" s="153" t="s">
        <v>152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ht="22.5" outlineLevel="1" x14ac:dyDescent="0.2">
      <c r="A48" s="174">
        <v>31</v>
      </c>
      <c r="B48" s="175" t="s">
        <v>337</v>
      </c>
      <c r="C48" s="189" t="s">
        <v>338</v>
      </c>
      <c r="D48" s="176" t="s">
        <v>276</v>
      </c>
      <c r="E48" s="177">
        <v>0.88500000000000001</v>
      </c>
      <c r="F48" s="178">
        <v>0</v>
      </c>
      <c r="G48" s="179">
        <f>ROUND(E48*F48,2)</f>
        <v>0</v>
      </c>
      <c r="H48" s="164">
        <v>3850.13</v>
      </c>
      <c r="I48" s="163">
        <f>ROUND(E48*H48,2)</f>
        <v>3407.37</v>
      </c>
      <c r="J48" s="164">
        <v>1514.87</v>
      </c>
      <c r="K48" s="163">
        <f>ROUND(E48*J48,2)</f>
        <v>1340.66</v>
      </c>
      <c r="L48" s="163">
        <v>21</v>
      </c>
      <c r="M48" s="163">
        <f>G48*(1+L48/100)</f>
        <v>0</v>
      </c>
      <c r="N48" s="162">
        <v>2.323</v>
      </c>
      <c r="O48" s="162">
        <f>ROUND(E48*N48,2)</f>
        <v>2.06</v>
      </c>
      <c r="P48" s="162">
        <v>0</v>
      </c>
      <c r="Q48" s="162">
        <f>ROUND(E48*P48,2)</f>
        <v>0</v>
      </c>
      <c r="R48" s="163"/>
      <c r="S48" s="163" t="s">
        <v>142</v>
      </c>
      <c r="T48" s="163" t="s">
        <v>142</v>
      </c>
      <c r="U48" s="163">
        <v>2.58</v>
      </c>
      <c r="V48" s="163">
        <f>ROUND(E48*U48,2)</f>
        <v>2.2799999999999998</v>
      </c>
      <c r="W48" s="163"/>
      <c r="X48" s="163" t="s">
        <v>143</v>
      </c>
      <c r="Y48" s="163" t="s">
        <v>144</v>
      </c>
      <c r="Z48" s="153"/>
      <c r="AA48" s="153"/>
      <c r="AB48" s="153"/>
      <c r="AC48" s="153"/>
      <c r="AD48" s="153"/>
      <c r="AE48" s="153"/>
      <c r="AF48" s="153"/>
      <c r="AG48" s="153" t="s">
        <v>145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2" x14ac:dyDescent="0.2">
      <c r="A49" s="160"/>
      <c r="B49" s="161"/>
      <c r="C49" s="247" t="s">
        <v>336</v>
      </c>
      <c r="D49" s="248"/>
      <c r="E49" s="248"/>
      <c r="F49" s="248"/>
      <c r="G49" s="248"/>
      <c r="H49" s="163"/>
      <c r="I49" s="163"/>
      <c r="J49" s="163"/>
      <c r="K49" s="163"/>
      <c r="L49" s="163"/>
      <c r="M49" s="163"/>
      <c r="N49" s="162"/>
      <c r="O49" s="162"/>
      <c r="P49" s="162"/>
      <c r="Q49" s="162"/>
      <c r="R49" s="163"/>
      <c r="S49" s="163"/>
      <c r="T49" s="163"/>
      <c r="U49" s="163"/>
      <c r="V49" s="163"/>
      <c r="W49" s="163"/>
      <c r="X49" s="163"/>
      <c r="Y49" s="163"/>
      <c r="Z49" s="153"/>
      <c r="AA49" s="153"/>
      <c r="AB49" s="153"/>
      <c r="AC49" s="153"/>
      <c r="AD49" s="153"/>
      <c r="AE49" s="153"/>
      <c r="AF49" s="153"/>
      <c r="AG49" s="153" t="s">
        <v>152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ht="33.75" outlineLevel="1" x14ac:dyDescent="0.2">
      <c r="A50" s="180">
        <v>32</v>
      </c>
      <c r="B50" s="181" t="s">
        <v>339</v>
      </c>
      <c r="C50" s="188" t="s">
        <v>340</v>
      </c>
      <c r="D50" s="182" t="s">
        <v>148</v>
      </c>
      <c r="E50" s="183">
        <v>8.85</v>
      </c>
      <c r="F50" s="184">
        <v>0</v>
      </c>
      <c r="G50" s="185">
        <f>ROUND(E50*F50,2)</f>
        <v>0</v>
      </c>
      <c r="H50" s="164">
        <v>633.17999999999995</v>
      </c>
      <c r="I50" s="163">
        <f>ROUND(E50*H50,2)</f>
        <v>5603.64</v>
      </c>
      <c r="J50" s="164">
        <v>190.82</v>
      </c>
      <c r="K50" s="163">
        <f>ROUND(E50*J50,2)</f>
        <v>1688.76</v>
      </c>
      <c r="L50" s="163">
        <v>21</v>
      </c>
      <c r="M50" s="163">
        <f>G50*(1+L50/100)</f>
        <v>0</v>
      </c>
      <c r="N50" s="162">
        <v>1.7850000000000001E-2</v>
      </c>
      <c r="O50" s="162">
        <f>ROUND(E50*N50,2)</f>
        <v>0.16</v>
      </c>
      <c r="P50" s="162">
        <v>0</v>
      </c>
      <c r="Q50" s="162">
        <f>ROUND(E50*P50,2)</f>
        <v>0</v>
      </c>
      <c r="R50" s="163"/>
      <c r="S50" s="163" t="s">
        <v>142</v>
      </c>
      <c r="T50" s="163" t="s">
        <v>142</v>
      </c>
      <c r="U50" s="163">
        <v>0.28199999999999997</v>
      </c>
      <c r="V50" s="163">
        <f>ROUND(E50*U50,2)</f>
        <v>2.5</v>
      </c>
      <c r="W50" s="163"/>
      <c r="X50" s="163" t="s">
        <v>143</v>
      </c>
      <c r="Y50" s="163" t="s">
        <v>144</v>
      </c>
      <c r="Z50" s="153"/>
      <c r="AA50" s="153"/>
      <c r="AB50" s="153"/>
      <c r="AC50" s="153"/>
      <c r="AD50" s="153"/>
      <c r="AE50" s="153"/>
      <c r="AF50" s="153"/>
      <c r="AG50" s="153" t="s">
        <v>145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ht="25.5" x14ac:dyDescent="0.2">
      <c r="A51" s="167" t="s">
        <v>137</v>
      </c>
      <c r="B51" s="168" t="s">
        <v>82</v>
      </c>
      <c r="C51" s="187" t="s">
        <v>83</v>
      </c>
      <c r="D51" s="169"/>
      <c r="E51" s="170"/>
      <c r="F51" s="171"/>
      <c r="G51" s="172">
        <f>SUMIF(AG52:AG52,"&lt;&gt;NOR",G52:G52)</f>
        <v>0</v>
      </c>
      <c r="H51" s="166"/>
      <c r="I51" s="166">
        <f>SUM(I52:I52)</f>
        <v>0</v>
      </c>
      <c r="J51" s="166"/>
      <c r="K51" s="166">
        <f>SUM(K52:K52)</f>
        <v>68.150000000000006</v>
      </c>
      <c r="L51" s="166"/>
      <c r="M51" s="166">
        <f>SUM(M52:M52)</f>
        <v>0</v>
      </c>
      <c r="N51" s="165"/>
      <c r="O51" s="165">
        <f>SUM(O52:O52)</f>
        <v>0</v>
      </c>
      <c r="P51" s="165"/>
      <c r="Q51" s="165">
        <f>SUM(Q52:Q52)</f>
        <v>0</v>
      </c>
      <c r="R51" s="166"/>
      <c r="S51" s="166"/>
      <c r="T51" s="166"/>
      <c r="U51" s="166"/>
      <c r="V51" s="166">
        <f>SUM(V52:V52)</f>
        <v>0.13</v>
      </c>
      <c r="W51" s="166"/>
      <c r="X51" s="166"/>
      <c r="Y51" s="166"/>
      <c r="AG51" t="s">
        <v>138</v>
      </c>
    </row>
    <row r="52" spans="1:60" ht="22.5" outlineLevel="1" x14ac:dyDescent="0.2">
      <c r="A52" s="180">
        <v>33</v>
      </c>
      <c r="B52" s="181" t="s">
        <v>341</v>
      </c>
      <c r="C52" s="188" t="s">
        <v>342</v>
      </c>
      <c r="D52" s="182" t="s">
        <v>148</v>
      </c>
      <c r="E52" s="183">
        <v>8.85</v>
      </c>
      <c r="F52" s="184">
        <v>0</v>
      </c>
      <c r="G52" s="185">
        <f>ROUND(E52*F52,2)</f>
        <v>0</v>
      </c>
      <c r="H52" s="164">
        <v>0</v>
      </c>
      <c r="I52" s="163">
        <f>ROUND(E52*H52,2)</f>
        <v>0</v>
      </c>
      <c r="J52" s="164">
        <v>7.7</v>
      </c>
      <c r="K52" s="163">
        <f>ROUND(E52*J52,2)</f>
        <v>68.150000000000006</v>
      </c>
      <c r="L52" s="163">
        <v>21</v>
      </c>
      <c r="M52" s="163">
        <f>G52*(1+L52/100)</f>
        <v>0</v>
      </c>
      <c r="N52" s="162">
        <v>0</v>
      </c>
      <c r="O52" s="162">
        <f>ROUND(E52*N52,2)</f>
        <v>0</v>
      </c>
      <c r="P52" s="162">
        <v>0</v>
      </c>
      <c r="Q52" s="162">
        <f>ROUND(E52*P52,2)</f>
        <v>0</v>
      </c>
      <c r="R52" s="163"/>
      <c r="S52" s="163" t="s">
        <v>142</v>
      </c>
      <c r="T52" s="163" t="s">
        <v>142</v>
      </c>
      <c r="U52" s="163">
        <v>1.4999999999999999E-2</v>
      </c>
      <c r="V52" s="163">
        <f>ROUND(E52*U52,2)</f>
        <v>0.13</v>
      </c>
      <c r="W52" s="163"/>
      <c r="X52" s="163" t="s">
        <v>143</v>
      </c>
      <c r="Y52" s="163" t="s">
        <v>144</v>
      </c>
      <c r="Z52" s="153"/>
      <c r="AA52" s="153"/>
      <c r="AB52" s="153"/>
      <c r="AC52" s="153"/>
      <c r="AD52" s="153"/>
      <c r="AE52" s="153"/>
      <c r="AF52" s="153"/>
      <c r="AG52" s="153" t="s">
        <v>145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x14ac:dyDescent="0.2">
      <c r="A53" s="167" t="s">
        <v>137</v>
      </c>
      <c r="B53" s="168" t="s">
        <v>84</v>
      </c>
      <c r="C53" s="187" t="s">
        <v>85</v>
      </c>
      <c r="D53" s="169"/>
      <c r="E53" s="170"/>
      <c r="F53" s="171"/>
      <c r="G53" s="172">
        <f>SUMIF(AG54:AG57,"&lt;&gt;NOR",G54:G57)</f>
        <v>0</v>
      </c>
      <c r="H53" s="166"/>
      <c r="I53" s="166">
        <f>SUM(I54:I57)</f>
        <v>0</v>
      </c>
      <c r="J53" s="166"/>
      <c r="K53" s="166">
        <f>SUM(K54:K57)</f>
        <v>37191.5</v>
      </c>
      <c r="L53" s="166"/>
      <c r="M53" s="166">
        <f>SUM(M54:M57)</f>
        <v>0</v>
      </c>
      <c r="N53" s="165"/>
      <c r="O53" s="165">
        <f>SUM(O54:O57)</f>
        <v>0</v>
      </c>
      <c r="P53" s="165"/>
      <c r="Q53" s="165">
        <f>SUM(Q54:Q57)</f>
        <v>10.94</v>
      </c>
      <c r="R53" s="166"/>
      <c r="S53" s="166"/>
      <c r="T53" s="166"/>
      <c r="U53" s="166"/>
      <c r="V53" s="166">
        <f>SUM(V54:V57)</f>
        <v>70.489999999999995</v>
      </c>
      <c r="W53" s="166"/>
      <c r="X53" s="166"/>
      <c r="Y53" s="166"/>
      <c r="AG53" t="s">
        <v>138</v>
      </c>
    </row>
    <row r="54" spans="1:60" ht="22.5" outlineLevel="1" x14ac:dyDescent="0.2">
      <c r="A54" s="180">
        <v>34</v>
      </c>
      <c r="B54" s="181" t="s">
        <v>343</v>
      </c>
      <c r="C54" s="188" t="s">
        <v>344</v>
      </c>
      <c r="D54" s="182" t="s">
        <v>276</v>
      </c>
      <c r="E54" s="183">
        <v>3.2</v>
      </c>
      <c r="F54" s="184">
        <v>0</v>
      </c>
      <c r="G54" s="185">
        <f>ROUND(E54*F54,2)</f>
        <v>0</v>
      </c>
      <c r="H54" s="164">
        <v>0</v>
      </c>
      <c r="I54" s="163">
        <f>ROUND(E54*H54,2)</f>
        <v>0</v>
      </c>
      <c r="J54" s="164">
        <v>6730</v>
      </c>
      <c r="K54" s="163">
        <f>ROUND(E54*J54,2)</f>
        <v>21536</v>
      </c>
      <c r="L54" s="163">
        <v>21</v>
      </c>
      <c r="M54" s="163">
        <f>G54*(1+L54/100)</f>
        <v>0</v>
      </c>
      <c r="N54" s="162">
        <v>0</v>
      </c>
      <c r="O54" s="162">
        <f>ROUND(E54*N54,2)</f>
        <v>0</v>
      </c>
      <c r="P54" s="162">
        <v>2.2000000000000002</v>
      </c>
      <c r="Q54" s="162">
        <f>ROUND(E54*P54,2)</f>
        <v>7.04</v>
      </c>
      <c r="R54" s="163"/>
      <c r="S54" s="163" t="s">
        <v>142</v>
      </c>
      <c r="T54" s="163" t="s">
        <v>142</v>
      </c>
      <c r="U54" s="163">
        <v>13.24</v>
      </c>
      <c r="V54" s="163">
        <f>ROUND(E54*U54,2)</f>
        <v>42.37</v>
      </c>
      <c r="W54" s="163"/>
      <c r="X54" s="163" t="s">
        <v>143</v>
      </c>
      <c r="Y54" s="163" t="s">
        <v>144</v>
      </c>
      <c r="Z54" s="153"/>
      <c r="AA54" s="153"/>
      <c r="AB54" s="153"/>
      <c r="AC54" s="153"/>
      <c r="AD54" s="153"/>
      <c r="AE54" s="153"/>
      <c r="AF54" s="153"/>
      <c r="AG54" s="153" t="s">
        <v>145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ht="22.5" outlineLevel="1" x14ac:dyDescent="0.2">
      <c r="A55" s="180">
        <v>35</v>
      </c>
      <c r="B55" s="181" t="s">
        <v>345</v>
      </c>
      <c r="C55" s="188" t="s">
        <v>346</v>
      </c>
      <c r="D55" s="182" t="s">
        <v>148</v>
      </c>
      <c r="E55" s="183">
        <v>8.85</v>
      </c>
      <c r="F55" s="184">
        <v>0</v>
      </c>
      <c r="G55" s="185">
        <f>ROUND(E55*F55,2)</f>
        <v>0</v>
      </c>
      <c r="H55" s="164">
        <v>0</v>
      </c>
      <c r="I55" s="163">
        <f>ROUND(E55*H55,2)</f>
        <v>0</v>
      </c>
      <c r="J55" s="164">
        <v>127.5</v>
      </c>
      <c r="K55" s="163">
        <f>ROUND(E55*J55,2)</f>
        <v>1128.3800000000001</v>
      </c>
      <c r="L55" s="163">
        <v>21</v>
      </c>
      <c r="M55" s="163">
        <f>G55*(1+L55/100)</f>
        <v>0</v>
      </c>
      <c r="N55" s="162">
        <v>0</v>
      </c>
      <c r="O55" s="162">
        <f>ROUND(E55*N55,2)</f>
        <v>0</v>
      </c>
      <c r="P55" s="162">
        <v>0.02</v>
      </c>
      <c r="Q55" s="162">
        <f>ROUND(E55*P55,2)</f>
        <v>0.18</v>
      </c>
      <c r="R55" s="163"/>
      <c r="S55" s="163" t="s">
        <v>142</v>
      </c>
      <c r="T55" s="163" t="s">
        <v>142</v>
      </c>
      <c r="U55" s="163">
        <v>0.23</v>
      </c>
      <c r="V55" s="163">
        <f>ROUND(E55*U55,2)</f>
        <v>2.04</v>
      </c>
      <c r="W55" s="163"/>
      <c r="X55" s="163" t="s">
        <v>143</v>
      </c>
      <c r="Y55" s="163" t="s">
        <v>144</v>
      </c>
      <c r="Z55" s="153"/>
      <c r="AA55" s="153"/>
      <c r="AB55" s="153"/>
      <c r="AC55" s="153"/>
      <c r="AD55" s="153"/>
      <c r="AE55" s="153"/>
      <c r="AF55" s="153"/>
      <c r="AG55" s="153" t="s">
        <v>145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ht="22.5" outlineLevel="1" x14ac:dyDescent="0.2">
      <c r="A56" s="180">
        <v>36</v>
      </c>
      <c r="B56" s="181" t="s">
        <v>347</v>
      </c>
      <c r="C56" s="188" t="s">
        <v>348</v>
      </c>
      <c r="D56" s="182" t="s">
        <v>148</v>
      </c>
      <c r="E56" s="183">
        <v>17.2</v>
      </c>
      <c r="F56" s="184">
        <v>0</v>
      </c>
      <c r="G56" s="185">
        <f>ROUND(E56*F56,2)</f>
        <v>0</v>
      </c>
      <c r="H56" s="164">
        <v>0</v>
      </c>
      <c r="I56" s="163">
        <f>ROUND(E56*H56,2)</f>
        <v>0</v>
      </c>
      <c r="J56" s="164">
        <v>793</v>
      </c>
      <c r="K56" s="163">
        <f>ROUND(E56*J56,2)</f>
        <v>13639.6</v>
      </c>
      <c r="L56" s="163">
        <v>21</v>
      </c>
      <c r="M56" s="163">
        <f>G56*(1+L56/100)</f>
        <v>0</v>
      </c>
      <c r="N56" s="162">
        <v>0</v>
      </c>
      <c r="O56" s="162">
        <f>ROUND(E56*N56,2)</f>
        <v>0</v>
      </c>
      <c r="P56" s="162">
        <v>0.216</v>
      </c>
      <c r="Q56" s="162">
        <f>ROUND(E56*P56,2)</f>
        <v>3.72</v>
      </c>
      <c r="R56" s="163"/>
      <c r="S56" s="163" t="s">
        <v>142</v>
      </c>
      <c r="T56" s="163" t="s">
        <v>142</v>
      </c>
      <c r="U56" s="163">
        <v>1.43</v>
      </c>
      <c r="V56" s="163">
        <f>ROUND(E56*U56,2)</f>
        <v>24.6</v>
      </c>
      <c r="W56" s="163"/>
      <c r="X56" s="163" t="s">
        <v>143</v>
      </c>
      <c r="Y56" s="163" t="s">
        <v>144</v>
      </c>
      <c r="Z56" s="153"/>
      <c r="AA56" s="153"/>
      <c r="AB56" s="153"/>
      <c r="AC56" s="153"/>
      <c r="AD56" s="153"/>
      <c r="AE56" s="153"/>
      <c r="AF56" s="153"/>
      <c r="AG56" s="153" t="s">
        <v>145</v>
      </c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80">
        <v>37</v>
      </c>
      <c r="B57" s="181" t="s">
        <v>349</v>
      </c>
      <c r="C57" s="188" t="s">
        <v>350</v>
      </c>
      <c r="D57" s="182" t="s">
        <v>148</v>
      </c>
      <c r="E57" s="183">
        <v>12.9</v>
      </c>
      <c r="F57" s="184">
        <v>0</v>
      </c>
      <c r="G57" s="185">
        <f>ROUND(E57*F57,2)</f>
        <v>0</v>
      </c>
      <c r="H57" s="164">
        <v>0</v>
      </c>
      <c r="I57" s="163">
        <f>ROUND(E57*H57,2)</f>
        <v>0</v>
      </c>
      <c r="J57" s="164">
        <v>68.8</v>
      </c>
      <c r="K57" s="163">
        <f>ROUND(E57*J57,2)</f>
        <v>887.52</v>
      </c>
      <c r="L57" s="163">
        <v>21</v>
      </c>
      <c r="M57" s="163">
        <f>G57*(1+L57/100)</f>
        <v>0</v>
      </c>
      <c r="N57" s="162">
        <v>0</v>
      </c>
      <c r="O57" s="162">
        <f>ROUND(E57*N57,2)</f>
        <v>0</v>
      </c>
      <c r="P57" s="162">
        <v>0</v>
      </c>
      <c r="Q57" s="162">
        <f>ROUND(E57*P57,2)</f>
        <v>0</v>
      </c>
      <c r="R57" s="163"/>
      <c r="S57" s="163" t="s">
        <v>142</v>
      </c>
      <c r="T57" s="163" t="s">
        <v>142</v>
      </c>
      <c r="U57" s="163">
        <v>0.115</v>
      </c>
      <c r="V57" s="163">
        <f>ROUND(E57*U57,2)</f>
        <v>1.48</v>
      </c>
      <c r="W57" s="163"/>
      <c r="X57" s="163" t="s">
        <v>143</v>
      </c>
      <c r="Y57" s="163" t="s">
        <v>144</v>
      </c>
      <c r="Z57" s="153"/>
      <c r="AA57" s="153"/>
      <c r="AB57" s="153"/>
      <c r="AC57" s="153"/>
      <c r="AD57" s="153"/>
      <c r="AE57" s="153"/>
      <c r="AF57" s="153"/>
      <c r="AG57" s="153" t="s">
        <v>145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x14ac:dyDescent="0.2">
      <c r="A58" s="167" t="s">
        <v>137</v>
      </c>
      <c r="B58" s="168" t="s">
        <v>86</v>
      </c>
      <c r="C58" s="187" t="s">
        <v>87</v>
      </c>
      <c r="D58" s="169"/>
      <c r="E58" s="170"/>
      <c r="F58" s="171"/>
      <c r="G58" s="172">
        <f>SUMIF(AG59:AG61,"&lt;&gt;NOR",G59:G61)</f>
        <v>0</v>
      </c>
      <c r="H58" s="166"/>
      <c r="I58" s="166">
        <f>SUM(I59:I61)</f>
        <v>4671.41</v>
      </c>
      <c r="J58" s="166"/>
      <c r="K58" s="166">
        <f>SUM(K59:K61)</f>
        <v>1908</v>
      </c>
      <c r="L58" s="166"/>
      <c r="M58" s="166">
        <f>SUM(M59:M61)</f>
        <v>0</v>
      </c>
      <c r="N58" s="165"/>
      <c r="O58" s="165">
        <f>SUM(O59:O61)</f>
        <v>6.0000000000000005E-2</v>
      </c>
      <c r="P58" s="165"/>
      <c r="Q58" s="165">
        <f>SUM(Q59:Q61)</f>
        <v>0</v>
      </c>
      <c r="R58" s="166"/>
      <c r="S58" s="166"/>
      <c r="T58" s="166"/>
      <c r="U58" s="166"/>
      <c r="V58" s="166">
        <f>SUM(V59:V61)</f>
        <v>2.9800000000000004</v>
      </c>
      <c r="W58" s="166"/>
      <c r="X58" s="166"/>
      <c r="Y58" s="166"/>
      <c r="AG58" t="s">
        <v>138</v>
      </c>
    </row>
    <row r="59" spans="1:60" ht="33.75" outlineLevel="1" x14ac:dyDescent="0.2">
      <c r="A59" s="180">
        <v>38</v>
      </c>
      <c r="B59" s="181" t="s">
        <v>351</v>
      </c>
      <c r="C59" s="188" t="s">
        <v>352</v>
      </c>
      <c r="D59" s="182" t="s">
        <v>148</v>
      </c>
      <c r="E59" s="183">
        <v>8.85</v>
      </c>
      <c r="F59" s="184">
        <v>0</v>
      </c>
      <c r="G59" s="185">
        <f>ROUND(E59*F59,2)</f>
        <v>0</v>
      </c>
      <c r="H59" s="164">
        <v>40.94</v>
      </c>
      <c r="I59" s="163">
        <f>ROUND(E59*H59,2)</f>
        <v>362.32</v>
      </c>
      <c r="J59" s="164">
        <v>17.66</v>
      </c>
      <c r="K59" s="163">
        <f>ROUND(E59*J59,2)</f>
        <v>156.29</v>
      </c>
      <c r="L59" s="163">
        <v>21</v>
      </c>
      <c r="M59" s="163">
        <f>G59*(1+L59/100)</f>
        <v>0</v>
      </c>
      <c r="N59" s="162">
        <v>3.3E-4</v>
      </c>
      <c r="O59" s="162">
        <f>ROUND(E59*N59,2)</f>
        <v>0</v>
      </c>
      <c r="P59" s="162">
        <v>0</v>
      </c>
      <c r="Q59" s="162">
        <f>ROUND(E59*P59,2)</f>
        <v>0</v>
      </c>
      <c r="R59" s="163"/>
      <c r="S59" s="163" t="s">
        <v>142</v>
      </c>
      <c r="T59" s="163" t="s">
        <v>142</v>
      </c>
      <c r="U59" s="163">
        <v>2.75E-2</v>
      </c>
      <c r="V59" s="163">
        <f>ROUND(E59*U59,2)</f>
        <v>0.24</v>
      </c>
      <c r="W59" s="163"/>
      <c r="X59" s="163" t="s">
        <v>143</v>
      </c>
      <c r="Y59" s="163" t="s">
        <v>144</v>
      </c>
      <c r="Z59" s="153"/>
      <c r="AA59" s="153"/>
      <c r="AB59" s="153"/>
      <c r="AC59" s="153"/>
      <c r="AD59" s="153"/>
      <c r="AE59" s="153"/>
      <c r="AF59" s="153"/>
      <c r="AG59" s="153" t="s">
        <v>145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ht="33.75" outlineLevel="1" x14ac:dyDescent="0.2">
      <c r="A60" s="180">
        <v>39</v>
      </c>
      <c r="B60" s="181" t="s">
        <v>353</v>
      </c>
      <c r="C60" s="188" t="s">
        <v>354</v>
      </c>
      <c r="D60" s="182" t="s">
        <v>148</v>
      </c>
      <c r="E60" s="183">
        <v>9.6</v>
      </c>
      <c r="F60" s="184">
        <v>0</v>
      </c>
      <c r="G60" s="185">
        <f>ROUND(E60*F60,2)</f>
        <v>0</v>
      </c>
      <c r="H60" s="164">
        <v>369.32</v>
      </c>
      <c r="I60" s="163">
        <f>ROUND(E60*H60,2)</f>
        <v>3545.47</v>
      </c>
      <c r="J60" s="164">
        <v>147.68</v>
      </c>
      <c r="K60" s="163">
        <f>ROUND(E60*J60,2)</f>
        <v>1417.73</v>
      </c>
      <c r="L60" s="163">
        <v>21</v>
      </c>
      <c r="M60" s="163">
        <f>G60*(1+L60/100)</f>
        <v>0</v>
      </c>
      <c r="N60" s="162">
        <v>5.5900000000000004E-3</v>
      </c>
      <c r="O60" s="162">
        <f>ROUND(E60*N60,2)</f>
        <v>0.05</v>
      </c>
      <c r="P60" s="162">
        <v>0</v>
      </c>
      <c r="Q60" s="162">
        <f>ROUND(E60*P60,2)</f>
        <v>0</v>
      </c>
      <c r="R60" s="163"/>
      <c r="S60" s="163" t="s">
        <v>142</v>
      </c>
      <c r="T60" s="163" t="s">
        <v>142</v>
      </c>
      <c r="U60" s="163">
        <v>0.23</v>
      </c>
      <c r="V60" s="163">
        <f>ROUND(E60*U60,2)</f>
        <v>2.21</v>
      </c>
      <c r="W60" s="163"/>
      <c r="X60" s="163" t="s">
        <v>143</v>
      </c>
      <c r="Y60" s="163" t="s">
        <v>144</v>
      </c>
      <c r="Z60" s="153"/>
      <c r="AA60" s="153"/>
      <c r="AB60" s="153"/>
      <c r="AC60" s="153"/>
      <c r="AD60" s="153"/>
      <c r="AE60" s="153"/>
      <c r="AF60" s="153"/>
      <c r="AG60" s="153" t="s">
        <v>145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ht="33.75" outlineLevel="1" x14ac:dyDescent="0.2">
      <c r="A61" s="180">
        <v>40</v>
      </c>
      <c r="B61" s="181" t="s">
        <v>355</v>
      </c>
      <c r="C61" s="188" t="s">
        <v>356</v>
      </c>
      <c r="D61" s="182" t="s">
        <v>148</v>
      </c>
      <c r="E61" s="183">
        <v>1.96</v>
      </c>
      <c r="F61" s="184">
        <v>0</v>
      </c>
      <c r="G61" s="185">
        <f>ROUND(E61*F61,2)</f>
        <v>0</v>
      </c>
      <c r="H61" s="164">
        <v>389.6</v>
      </c>
      <c r="I61" s="163">
        <f>ROUND(E61*H61,2)</f>
        <v>763.62</v>
      </c>
      <c r="J61" s="164">
        <v>170.4</v>
      </c>
      <c r="K61" s="163">
        <f>ROUND(E61*J61,2)</f>
        <v>333.98</v>
      </c>
      <c r="L61" s="163">
        <v>21</v>
      </c>
      <c r="M61" s="163">
        <f>G61*(1+L61/100)</f>
        <v>0</v>
      </c>
      <c r="N61" s="162">
        <v>5.9800000000000001E-3</v>
      </c>
      <c r="O61" s="162">
        <f>ROUND(E61*N61,2)</f>
        <v>0.01</v>
      </c>
      <c r="P61" s="162">
        <v>0</v>
      </c>
      <c r="Q61" s="162">
        <f>ROUND(E61*P61,2)</f>
        <v>0</v>
      </c>
      <c r="R61" s="163"/>
      <c r="S61" s="163" t="s">
        <v>142</v>
      </c>
      <c r="T61" s="163" t="s">
        <v>142</v>
      </c>
      <c r="U61" s="163">
        <v>0.27</v>
      </c>
      <c r="V61" s="163">
        <f>ROUND(E61*U61,2)</f>
        <v>0.53</v>
      </c>
      <c r="W61" s="163"/>
      <c r="X61" s="163" t="s">
        <v>143</v>
      </c>
      <c r="Y61" s="163" t="s">
        <v>144</v>
      </c>
      <c r="Z61" s="153"/>
      <c r="AA61" s="153"/>
      <c r="AB61" s="153"/>
      <c r="AC61" s="153"/>
      <c r="AD61" s="153"/>
      <c r="AE61" s="153"/>
      <c r="AF61" s="153"/>
      <c r="AG61" s="153" t="s">
        <v>145</v>
      </c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x14ac:dyDescent="0.2">
      <c r="A62" s="167" t="s">
        <v>137</v>
      </c>
      <c r="B62" s="168" t="s">
        <v>96</v>
      </c>
      <c r="C62" s="187" t="s">
        <v>97</v>
      </c>
      <c r="D62" s="169"/>
      <c r="E62" s="170"/>
      <c r="F62" s="171"/>
      <c r="G62" s="172">
        <f>SUMIF(AG63:AG66,"&lt;&gt;NOR",G63:G66)</f>
        <v>0</v>
      </c>
      <c r="H62" s="166"/>
      <c r="I62" s="166">
        <f>SUM(I63:I66)</f>
        <v>20513.91</v>
      </c>
      <c r="J62" s="166"/>
      <c r="K62" s="166">
        <f>SUM(K63:K66)</f>
        <v>5545.3200000000006</v>
      </c>
      <c r="L62" s="166"/>
      <c r="M62" s="166">
        <f>SUM(M63:M66)</f>
        <v>0</v>
      </c>
      <c r="N62" s="165"/>
      <c r="O62" s="165">
        <f>SUM(O63:O66)</f>
        <v>0.96</v>
      </c>
      <c r="P62" s="165"/>
      <c r="Q62" s="165">
        <f>SUM(Q63:Q66)</f>
        <v>0</v>
      </c>
      <c r="R62" s="166"/>
      <c r="S62" s="166"/>
      <c r="T62" s="166"/>
      <c r="U62" s="166"/>
      <c r="V62" s="166">
        <f>SUM(V63:V66)</f>
        <v>7.8900000000000006</v>
      </c>
      <c r="W62" s="166"/>
      <c r="X62" s="166"/>
      <c r="Y62" s="166"/>
      <c r="AG62" t="s">
        <v>138</v>
      </c>
    </row>
    <row r="63" spans="1:60" ht="22.5" outlineLevel="1" x14ac:dyDescent="0.2">
      <c r="A63" s="180">
        <v>41</v>
      </c>
      <c r="B63" s="181" t="s">
        <v>357</v>
      </c>
      <c r="C63" s="188" t="s">
        <v>358</v>
      </c>
      <c r="D63" s="182" t="s">
        <v>148</v>
      </c>
      <c r="E63" s="183">
        <v>8.85</v>
      </c>
      <c r="F63" s="184">
        <v>0</v>
      </c>
      <c r="G63" s="185">
        <f>ROUND(E63*F63,2)</f>
        <v>0</v>
      </c>
      <c r="H63" s="164">
        <v>25.69</v>
      </c>
      <c r="I63" s="163">
        <f>ROUND(E63*H63,2)</f>
        <v>227.36</v>
      </c>
      <c r="J63" s="164">
        <v>35.11</v>
      </c>
      <c r="K63" s="163">
        <f>ROUND(E63*J63,2)</f>
        <v>310.72000000000003</v>
      </c>
      <c r="L63" s="163">
        <v>21</v>
      </c>
      <c r="M63" s="163">
        <f>G63*(1+L63/100)</f>
        <v>0</v>
      </c>
      <c r="N63" s="162">
        <v>2.1000000000000001E-4</v>
      </c>
      <c r="O63" s="162">
        <f>ROUND(E63*N63,2)</f>
        <v>0</v>
      </c>
      <c r="P63" s="162">
        <v>0</v>
      </c>
      <c r="Q63" s="162">
        <f>ROUND(E63*P63,2)</f>
        <v>0</v>
      </c>
      <c r="R63" s="163"/>
      <c r="S63" s="163" t="s">
        <v>142</v>
      </c>
      <c r="T63" s="163" t="s">
        <v>142</v>
      </c>
      <c r="U63" s="163">
        <v>0.05</v>
      </c>
      <c r="V63" s="163">
        <f>ROUND(E63*U63,2)</f>
        <v>0.44</v>
      </c>
      <c r="W63" s="163"/>
      <c r="X63" s="163" t="s">
        <v>143</v>
      </c>
      <c r="Y63" s="163" t="s">
        <v>144</v>
      </c>
      <c r="Z63" s="153"/>
      <c r="AA63" s="153"/>
      <c r="AB63" s="153"/>
      <c r="AC63" s="153"/>
      <c r="AD63" s="153"/>
      <c r="AE63" s="153"/>
      <c r="AF63" s="153"/>
      <c r="AG63" s="153" t="s">
        <v>145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ht="22.5" outlineLevel="1" x14ac:dyDescent="0.2">
      <c r="A64" s="180">
        <v>42</v>
      </c>
      <c r="B64" s="181" t="s">
        <v>359</v>
      </c>
      <c r="C64" s="188" t="s">
        <v>360</v>
      </c>
      <c r="D64" s="182" t="s">
        <v>148</v>
      </c>
      <c r="E64" s="183">
        <v>8.85</v>
      </c>
      <c r="F64" s="184">
        <v>0</v>
      </c>
      <c r="G64" s="185">
        <f>ROUND(E64*F64,2)</f>
        <v>0</v>
      </c>
      <c r="H64" s="164">
        <v>157.52000000000001</v>
      </c>
      <c r="I64" s="163">
        <f>ROUND(E64*H64,2)</f>
        <v>1394.05</v>
      </c>
      <c r="J64" s="164">
        <v>591.48</v>
      </c>
      <c r="K64" s="163">
        <f>ROUND(E64*J64,2)</f>
        <v>5234.6000000000004</v>
      </c>
      <c r="L64" s="163">
        <v>21</v>
      </c>
      <c r="M64" s="163">
        <f>G64*(1+L64/100)</f>
        <v>0</v>
      </c>
      <c r="N64" s="162">
        <v>8.4330000000000002E-2</v>
      </c>
      <c r="O64" s="162">
        <f>ROUND(E64*N64,2)</f>
        <v>0.75</v>
      </c>
      <c r="P64" s="162">
        <v>0</v>
      </c>
      <c r="Q64" s="162">
        <f>ROUND(E64*P64,2)</f>
        <v>0</v>
      </c>
      <c r="R64" s="163"/>
      <c r="S64" s="163" t="s">
        <v>142</v>
      </c>
      <c r="T64" s="163" t="s">
        <v>142</v>
      </c>
      <c r="U64" s="163">
        <v>0.84199999999999997</v>
      </c>
      <c r="V64" s="163">
        <f>ROUND(E64*U64,2)</f>
        <v>7.45</v>
      </c>
      <c r="W64" s="163"/>
      <c r="X64" s="163" t="s">
        <v>143</v>
      </c>
      <c r="Y64" s="163" t="s">
        <v>144</v>
      </c>
      <c r="Z64" s="153"/>
      <c r="AA64" s="153"/>
      <c r="AB64" s="153"/>
      <c r="AC64" s="153"/>
      <c r="AD64" s="153"/>
      <c r="AE64" s="153"/>
      <c r="AF64" s="153"/>
      <c r="AG64" s="153" t="s">
        <v>145</v>
      </c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ht="22.5" outlineLevel="1" x14ac:dyDescent="0.2">
      <c r="A65" s="180">
        <v>43</v>
      </c>
      <c r="B65" s="181" t="s">
        <v>361</v>
      </c>
      <c r="C65" s="188" t="s">
        <v>362</v>
      </c>
      <c r="D65" s="182" t="s">
        <v>148</v>
      </c>
      <c r="E65" s="183">
        <v>8.85</v>
      </c>
      <c r="F65" s="184">
        <v>0</v>
      </c>
      <c r="G65" s="185">
        <f>ROUND(E65*F65,2)</f>
        <v>0</v>
      </c>
      <c r="H65" s="164">
        <v>1250</v>
      </c>
      <c r="I65" s="163">
        <f>ROUND(E65*H65,2)</f>
        <v>11062.5</v>
      </c>
      <c r="J65" s="164">
        <v>0</v>
      </c>
      <c r="K65" s="163">
        <f>ROUND(E65*J65,2)</f>
        <v>0</v>
      </c>
      <c r="L65" s="163">
        <v>21</v>
      </c>
      <c r="M65" s="163">
        <f>G65*(1+L65/100)</f>
        <v>0</v>
      </c>
      <c r="N65" s="162">
        <v>2.1000000000000001E-2</v>
      </c>
      <c r="O65" s="162">
        <f>ROUND(E65*N65,2)</f>
        <v>0.19</v>
      </c>
      <c r="P65" s="162">
        <v>0</v>
      </c>
      <c r="Q65" s="162">
        <f>ROUND(E65*P65,2)</f>
        <v>0</v>
      </c>
      <c r="R65" s="163" t="s">
        <v>156</v>
      </c>
      <c r="S65" s="163" t="s">
        <v>142</v>
      </c>
      <c r="T65" s="163" t="s">
        <v>142</v>
      </c>
      <c r="U65" s="163">
        <v>0</v>
      </c>
      <c r="V65" s="163">
        <f>ROUND(E65*U65,2)</f>
        <v>0</v>
      </c>
      <c r="W65" s="163"/>
      <c r="X65" s="163" t="s">
        <v>157</v>
      </c>
      <c r="Y65" s="163" t="s">
        <v>144</v>
      </c>
      <c r="Z65" s="153"/>
      <c r="AA65" s="153"/>
      <c r="AB65" s="153"/>
      <c r="AC65" s="153"/>
      <c r="AD65" s="153"/>
      <c r="AE65" s="153"/>
      <c r="AF65" s="153"/>
      <c r="AG65" s="153" t="s">
        <v>158</v>
      </c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80">
        <v>44</v>
      </c>
      <c r="B66" s="181" t="s">
        <v>363</v>
      </c>
      <c r="C66" s="188" t="s">
        <v>364</v>
      </c>
      <c r="D66" s="182" t="s">
        <v>179</v>
      </c>
      <c r="E66" s="183">
        <v>15</v>
      </c>
      <c r="F66" s="184">
        <v>0</v>
      </c>
      <c r="G66" s="185">
        <f>ROUND(E66*F66,2)</f>
        <v>0</v>
      </c>
      <c r="H66" s="164">
        <v>522</v>
      </c>
      <c r="I66" s="163">
        <f>ROUND(E66*H66,2)</f>
        <v>7830</v>
      </c>
      <c r="J66" s="164">
        <v>0</v>
      </c>
      <c r="K66" s="163">
        <f>ROUND(E66*J66,2)</f>
        <v>0</v>
      </c>
      <c r="L66" s="163">
        <v>21</v>
      </c>
      <c r="M66" s="163">
        <f>G66*(1+L66/100)</f>
        <v>0</v>
      </c>
      <c r="N66" s="162">
        <v>1.66E-3</v>
      </c>
      <c r="O66" s="162">
        <f>ROUND(E66*N66,2)</f>
        <v>0.02</v>
      </c>
      <c r="P66" s="162">
        <v>0</v>
      </c>
      <c r="Q66" s="162">
        <f>ROUND(E66*P66,2)</f>
        <v>0</v>
      </c>
      <c r="R66" s="163" t="s">
        <v>156</v>
      </c>
      <c r="S66" s="163" t="s">
        <v>142</v>
      </c>
      <c r="T66" s="163" t="s">
        <v>142</v>
      </c>
      <c r="U66" s="163">
        <v>0</v>
      </c>
      <c r="V66" s="163">
        <f>ROUND(E66*U66,2)</f>
        <v>0</v>
      </c>
      <c r="W66" s="163"/>
      <c r="X66" s="163" t="s">
        <v>157</v>
      </c>
      <c r="Y66" s="163" t="s">
        <v>144</v>
      </c>
      <c r="Z66" s="153"/>
      <c r="AA66" s="153"/>
      <c r="AB66" s="153"/>
      <c r="AC66" s="153"/>
      <c r="AD66" s="153"/>
      <c r="AE66" s="153"/>
      <c r="AF66" s="153"/>
      <c r="AG66" s="153" t="s">
        <v>158</v>
      </c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x14ac:dyDescent="0.2">
      <c r="A67" s="167" t="s">
        <v>137</v>
      </c>
      <c r="B67" s="168" t="s">
        <v>100</v>
      </c>
      <c r="C67" s="187" t="s">
        <v>101</v>
      </c>
      <c r="D67" s="169"/>
      <c r="E67" s="170"/>
      <c r="F67" s="171"/>
      <c r="G67" s="172">
        <f>SUMIF(AG68:AG69,"&lt;&gt;NOR",G68:G69)</f>
        <v>0</v>
      </c>
      <c r="H67" s="166"/>
      <c r="I67" s="166">
        <f>SUM(I68:I69)</f>
        <v>649.93000000000006</v>
      </c>
      <c r="J67" s="166"/>
      <c r="K67" s="166">
        <f>SUM(K68:K69)</f>
        <v>5962.95</v>
      </c>
      <c r="L67" s="166"/>
      <c r="M67" s="166">
        <f>SUM(M68:M69)</f>
        <v>0</v>
      </c>
      <c r="N67" s="165"/>
      <c r="O67" s="165">
        <f>SUM(O68:O69)</f>
        <v>0.01</v>
      </c>
      <c r="P67" s="165"/>
      <c r="Q67" s="165">
        <f>SUM(Q68:Q69)</f>
        <v>0</v>
      </c>
      <c r="R67" s="166"/>
      <c r="S67" s="166"/>
      <c r="T67" s="166"/>
      <c r="U67" s="166"/>
      <c r="V67" s="166">
        <f>SUM(V68:V69)</f>
        <v>8.48</v>
      </c>
      <c r="W67" s="166"/>
      <c r="X67" s="166"/>
      <c r="Y67" s="166"/>
      <c r="AG67" t="s">
        <v>138</v>
      </c>
    </row>
    <row r="68" spans="1:60" outlineLevel="1" x14ac:dyDescent="0.2">
      <c r="A68" s="180">
        <v>45</v>
      </c>
      <c r="B68" s="181" t="s">
        <v>365</v>
      </c>
      <c r="C68" s="188" t="s">
        <v>366</v>
      </c>
      <c r="D68" s="182" t="s">
        <v>148</v>
      </c>
      <c r="E68" s="183">
        <v>63.1</v>
      </c>
      <c r="F68" s="184">
        <v>0</v>
      </c>
      <c r="G68" s="185">
        <f>ROUND(E68*F68,2)</f>
        <v>0</v>
      </c>
      <c r="H68" s="164">
        <v>5.81</v>
      </c>
      <c r="I68" s="163">
        <f>ROUND(E68*H68,2)</f>
        <v>366.61</v>
      </c>
      <c r="J68" s="164">
        <v>22.89</v>
      </c>
      <c r="K68" s="163">
        <f>ROUND(E68*J68,2)</f>
        <v>1444.36</v>
      </c>
      <c r="L68" s="163">
        <v>21</v>
      </c>
      <c r="M68" s="163">
        <f>G68*(1+L68/100)</f>
        <v>0</v>
      </c>
      <c r="N68" s="162">
        <v>6.9999999999999994E-5</v>
      </c>
      <c r="O68" s="162">
        <f>ROUND(E68*N68,2)</f>
        <v>0</v>
      </c>
      <c r="P68" s="162">
        <v>0</v>
      </c>
      <c r="Q68" s="162">
        <f>ROUND(E68*P68,2)</f>
        <v>0</v>
      </c>
      <c r="R68" s="163"/>
      <c r="S68" s="163" t="s">
        <v>142</v>
      </c>
      <c r="T68" s="163" t="s">
        <v>142</v>
      </c>
      <c r="U68" s="163">
        <v>3.2480000000000002E-2</v>
      </c>
      <c r="V68" s="163">
        <f>ROUND(E68*U68,2)</f>
        <v>2.0499999999999998</v>
      </c>
      <c r="W68" s="163"/>
      <c r="X68" s="163" t="s">
        <v>143</v>
      </c>
      <c r="Y68" s="163" t="s">
        <v>144</v>
      </c>
      <c r="Z68" s="153"/>
      <c r="AA68" s="153"/>
      <c r="AB68" s="153"/>
      <c r="AC68" s="153"/>
      <c r="AD68" s="153"/>
      <c r="AE68" s="153"/>
      <c r="AF68" s="153"/>
      <c r="AG68" s="153" t="s">
        <v>145</v>
      </c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80">
        <v>46</v>
      </c>
      <c r="B69" s="181" t="s">
        <v>367</v>
      </c>
      <c r="C69" s="188" t="s">
        <v>368</v>
      </c>
      <c r="D69" s="182" t="s">
        <v>148</v>
      </c>
      <c r="E69" s="183">
        <v>63.1</v>
      </c>
      <c r="F69" s="184">
        <v>0</v>
      </c>
      <c r="G69" s="185">
        <f>ROUND(E69*F69,2)</f>
        <v>0</v>
      </c>
      <c r="H69" s="164">
        <v>4.49</v>
      </c>
      <c r="I69" s="163">
        <f>ROUND(E69*H69,2)</f>
        <v>283.32</v>
      </c>
      <c r="J69" s="164">
        <v>71.61</v>
      </c>
      <c r="K69" s="163">
        <f>ROUND(E69*J69,2)</f>
        <v>4518.59</v>
      </c>
      <c r="L69" s="163">
        <v>21</v>
      </c>
      <c r="M69" s="163">
        <f>G69*(1+L69/100)</f>
        <v>0</v>
      </c>
      <c r="N69" s="162">
        <v>1.3999999999999999E-4</v>
      </c>
      <c r="O69" s="162">
        <f>ROUND(E69*N69,2)</f>
        <v>0.01</v>
      </c>
      <c r="P69" s="162">
        <v>0</v>
      </c>
      <c r="Q69" s="162">
        <f>ROUND(E69*P69,2)</f>
        <v>0</v>
      </c>
      <c r="R69" s="163"/>
      <c r="S69" s="163" t="s">
        <v>142</v>
      </c>
      <c r="T69" s="163" t="s">
        <v>142</v>
      </c>
      <c r="U69" s="163">
        <v>0.10191</v>
      </c>
      <c r="V69" s="163">
        <f>ROUND(E69*U69,2)</f>
        <v>6.43</v>
      </c>
      <c r="W69" s="163"/>
      <c r="X69" s="163" t="s">
        <v>143</v>
      </c>
      <c r="Y69" s="163" t="s">
        <v>144</v>
      </c>
      <c r="Z69" s="153"/>
      <c r="AA69" s="153"/>
      <c r="AB69" s="153"/>
      <c r="AC69" s="153"/>
      <c r="AD69" s="153"/>
      <c r="AE69" s="153"/>
      <c r="AF69" s="153"/>
      <c r="AG69" s="153" t="s">
        <v>145</v>
      </c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x14ac:dyDescent="0.2">
      <c r="A70" s="167" t="s">
        <v>137</v>
      </c>
      <c r="B70" s="168" t="s">
        <v>104</v>
      </c>
      <c r="C70" s="187" t="s">
        <v>105</v>
      </c>
      <c r="D70" s="169"/>
      <c r="E70" s="170"/>
      <c r="F70" s="171"/>
      <c r="G70" s="172">
        <f>SUMIF(AG71:AG71,"&lt;&gt;NOR",G71:G71)</f>
        <v>0</v>
      </c>
      <c r="H70" s="166"/>
      <c r="I70" s="166">
        <f>SUM(I71:I71)</f>
        <v>814.1</v>
      </c>
      <c r="J70" s="166"/>
      <c r="K70" s="166">
        <f>SUM(K71:K71)</f>
        <v>1068.9000000000001</v>
      </c>
      <c r="L70" s="166"/>
      <c r="M70" s="166">
        <f>SUM(M71:M71)</f>
        <v>0</v>
      </c>
      <c r="N70" s="165"/>
      <c r="O70" s="165">
        <f>SUM(O71:O71)</f>
        <v>0</v>
      </c>
      <c r="P70" s="165"/>
      <c r="Q70" s="165">
        <f>SUM(Q71:Q71)</f>
        <v>0</v>
      </c>
      <c r="R70" s="166"/>
      <c r="S70" s="166"/>
      <c r="T70" s="166"/>
      <c r="U70" s="166"/>
      <c r="V70" s="166">
        <f>SUM(V71:V71)</f>
        <v>1.82</v>
      </c>
      <c r="W70" s="166"/>
      <c r="X70" s="166"/>
      <c r="Y70" s="166"/>
      <c r="AG70" t="s">
        <v>138</v>
      </c>
    </row>
    <row r="71" spans="1:60" ht="22.5" outlineLevel="1" x14ac:dyDescent="0.2">
      <c r="A71" s="180">
        <v>47</v>
      </c>
      <c r="B71" s="181" t="s">
        <v>369</v>
      </c>
      <c r="C71" s="188" t="s">
        <v>370</v>
      </c>
      <c r="D71" s="182" t="s">
        <v>155</v>
      </c>
      <c r="E71" s="183">
        <v>70</v>
      </c>
      <c r="F71" s="184">
        <v>0</v>
      </c>
      <c r="G71" s="185">
        <f>ROUND(E71*F71,2)</f>
        <v>0</v>
      </c>
      <c r="H71" s="164">
        <v>11.63</v>
      </c>
      <c r="I71" s="163">
        <f>ROUND(E71*H71,2)</f>
        <v>814.1</v>
      </c>
      <c r="J71" s="164">
        <v>15.27</v>
      </c>
      <c r="K71" s="163">
        <f>ROUND(E71*J71,2)</f>
        <v>1068.9000000000001</v>
      </c>
      <c r="L71" s="163">
        <v>21</v>
      </c>
      <c r="M71" s="163">
        <f>G71*(1+L71/100)</f>
        <v>0</v>
      </c>
      <c r="N71" s="162">
        <v>6.0000000000000002E-5</v>
      </c>
      <c r="O71" s="162">
        <f>ROUND(E71*N71,2)</f>
        <v>0</v>
      </c>
      <c r="P71" s="162">
        <v>0</v>
      </c>
      <c r="Q71" s="162">
        <f>ROUND(E71*P71,2)</f>
        <v>0</v>
      </c>
      <c r="R71" s="163"/>
      <c r="S71" s="163" t="s">
        <v>142</v>
      </c>
      <c r="T71" s="163" t="s">
        <v>142</v>
      </c>
      <c r="U71" s="163">
        <v>2.5999999999999999E-2</v>
      </c>
      <c r="V71" s="163">
        <f>ROUND(E71*U71,2)</f>
        <v>1.82</v>
      </c>
      <c r="W71" s="163"/>
      <c r="X71" s="163" t="s">
        <v>143</v>
      </c>
      <c r="Y71" s="163" t="s">
        <v>144</v>
      </c>
      <c r="Z71" s="153"/>
      <c r="AA71" s="153"/>
      <c r="AB71" s="153"/>
      <c r="AC71" s="153"/>
      <c r="AD71" s="153"/>
      <c r="AE71" s="153"/>
      <c r="AF71" s="153"/>
      <c r="AG71" s="153" t="s">
        <v>145</v>
      </c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x14ac:dyDescent="0.2">
      <c r="A72" s="167" t="s">
        <v>137</v>
      </c>
      <c r="B72" s="168" t="s">
        <v>109</v>
      </c>
      <c r="C72" s="187" t="s">
        <v>29</v>
      </c>
      <c r="D72" s="169"/>
      <c r="E72" s="170"/>
      <c r="F72" s="171"/>
      <c r="G72" s="172">
        <f>SUMIF(AG73:AG89,"&lt;&gt;NOR",G73:G89)</f>
        <v>0</v>
      </c>
      <c r="H72" s="166"/>
      <c r="I72" s="166">
        <f>SUM(I73:I89)</f>
        <v>0</v>
      </c>
      <c r="J72" s="166"/>
      <c r="K72" s="166">
        <f>SUM(K73:K89)</f>
        <v>35756.229999999996</v>
      </c>
      <c r="L72" s="166"/>
      <c r="M72" s="166">
        <f>SUM(M73:M89)</f>
        <v>0</v>
      </c>
      <c r="N72" s="165"/>
      <c r="O72" s="165">
        <f>SUM(O73:O89)</f>
        <v>0</v>
      </c>
      <c r="P72" s="165"/>
      <c r="Q72" s="165">
        <f>SUM(Q73:Q89)</f>
        <v>0</v>
      </c>
      <c r="R72" s="166"/>
      <c r="S72" s="166"/>
      <c r="T72" s="166"/>
      <c r="U72" s="166"/>
      <c r="V72" s="166">
        <f>SUM(V73:V89)</f>
        <v>0</v>
      </c>
      <c r="W72" s="166"/>
      <c r="X72" s="166"/>
      <c r="Y72" s="166"/>
      <c r="AG72" t="s">
        <v>138</v>
      </c>
    </row>
    <row r="73" spans="1:60" outlineLevel="1" x14ac:dyDescent="0.2">
      <c r="A73" s="174">
        <v>48</v>
      </c>
      <c r="B73" s="175" t="s">
        <v>371</v>
      </c>
      <c r="C73" s="189" t="s">
        <v>372</v>
      </c>
      <c r="D73" s="176" t="s">
        <v>247</v>
      </c>
      <c r="E73" s="177">
        <v>1</v>
      </c>
      <c r="F73" s="178">
        <v>0</v>
      </c>
      <c r="G73" s="179">
        <f>ROUND(E73*F73,2)</f>
        <v>0</v>
      </c>
      <c r="H73" s="164">
        <v>0</v>
      </c>
      <c r="I73" s="163">
        <f>ROUND(E73*H73,2)</f>
        <v>0</v>
      </c>
      <c r="J73" s="164">
        <v>4000</v>
      </c>
      <c r="K73" s="163">
        <f>ROUND(E73*J73,2)</f>
        <v>4000</v>
      </c>
      <c r="L73" s="163">
        <v>21</v>
      </c>
      <c r="M73" s="163">
        <f>G73*(1+L73/100)</f>
        <v>0</v>
      </c>
      <c r="N73" s="162">
        <v>0</v>
      </c>
      <c r="O73" s="162">
        <f>ROUND(E73*N73,2)</f>
        <v>0</v>
      </c>
      <c r="P73" s="162">
        <v>0</v>
      </c>
      <c r="Q73" s="162">
        <f>ROUND(E73*P73,2)</f>
        <v>0</v>
      </c>
      <c r="R73" s="163"/>
      <c r="S73" s="163" t="s">
        <v>142</v>
      </c>
      <c r="T73" s="163" t="s">
        <v>220</v>
      </c>
      <c r="U73" s="163">
        <v>0</v>
      </c>
      <c r="V73" s="163">
        <f>ROUND(E73*U73,2)</f>
        <v>0</v>
      </c>
      <c r="W73" s="163"/>
      <c r="X73" s="163" t="s">
        <v>248</v>
      </c>
      <c r="Y73" s="163" t="s">
        <v>144</v>
      </c>
      <c r="Z73" s="153"/>
      <c r="AA73" s="153"/>
      <c r="AB73" s="153"/>
      <c r="AC73" s="153"/>
      <c r="AD73" s="153"/>
      <c r="AE73" s="153"/>
      <c r="AF73" s="153"/>
      <c r="AG73" s="153" t="s">
        <v>260</v>
      </c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2" x14ac:dyDescent="0.2">
      <c r="A74" s="160"/>
      <c r="B74" s="161"/>
      <c r="C74" s="247" t="s">
        <v>402</v>
      </c>
      <c r="D74" s="248"/>
      <c r="E74" s="248"/>
      <c r="F74" s="248"/>
      <c r="G74" s="248"/>
      <c r="H74" s="163"/>
      <c r="I74" s="163"/>
      <c r="J74" s="163"/>
      <c r="K74" s="163"/>
      <c r="L74" s="163"/>
      <c r="M74" s="163"/>
      <c r="N74" s="162"/>
      <c r="O74" s="162"/>
      <c r="P74" s="162"/>
      <c r="Q74" s="162"/>
      <c r="R74" s="163"/>
      <c r="S74" s="163"/>
      <c r="T74" s="163"/>
      <c r="U74" s="163"/>
      <c r="V74" s="163"/>
      <c r="W74" s="163"/>
      <c r="X74" s="163"/>
      <c r="Y74" s="163"/>
      <c r="Z74" s="153"/>
      <c r="AA74" s="153"/>
      <c r="AB74" s="153"/>
      <c r="AC74" s="153"/>
      <c r="AD74" s="153"/>
      <c r="AE74" s="153"/>
      <c r="AF74" s="153"/>
      <c r="AG74" s="153" t="s">
        <v>152</v>
      </c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ht="22.5" outlineLevel="3" x14ac:dyDescent="0.2">
      <c r="A75" s="160"/>
      <c r="B75" s="161"/>
      <c r="C75" s="249" t="s">
        <v>373</v>
      </c>
      <c r="D75" s="250"/>
      <c r="E75" s="250"/>
      <c r="F75" s="250"/>
      <c r="G75" s="250"/>
      <c r="H75" s="163"/>
      <c r="I75" s="163"/>
      <c r="J75" s="163"/>
      <c r="K75" s="163"/>
      <c r="L75" s="163"/>
      <c r="M75" s="163"/>
      <c r="N75" s="162"/>
      <c r="O75" s="162"/>
      <c r="P75" s="162"/>
      <c r="Q75" s="162"/>
      <c r="R75" s="163"/>
      <c r="S75" s="163"/>
      <c r="T75" s="163"/>
      <c r="U75" s="163"/>
      <c r="V75" s="163"/>
      <c r="W75" s="163"/>
      <c r="X75" s="163"/>
      <c r="Y75" s="163"/>
      <c r="Z75" s="153"/>
      <c r="AA75" s="153"/>
      <c r="AB75" s="153"/>
      <c r="AC75" s="153"/>
      <c r="AD75" s="153"/>
      <c r="AE75" s="153"/>
      <c r="AF75" s="153"/>
      <c r="AG75" s="153" t="s">
        <v>152</v>
      </c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86" t="str">
        <f>C75</f>
        <v>Vyhotovení protokolu o vytyčení stavby se seznamem souřadnic vytyčených bodů a jejich polohopisnými (S-JTSK) a výškopisnými (Bpv) hodnotami.</v>
      </c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74">
        <v>49</v>
      </c>
      <c r="B76" s="175" t="s">
        <v>374</v>
      </c>
      <c r="C76" s="189" t="s">
        <v>375</v>
      </c>
      <c r="D76" s="176" t="s">
        <v>247</v>
      </c>
      <c r="E76" s="177">
        <v>1</v>
      </c>
      <c r="F76" s="178">
        <v>0</v>
      </c>
      <c r="G76" s="179">
        <f>ROUND(E76*F76,2)</f>
        <v>0</v>
      </c>
      <c r="H76" s="164">
        <v>0</v>
      </c>
      <c r="I76" s="163">
        <f>ROUND(E76*H76,2)</f>
        <v>0</v>
      </c>
      <c r="J76" s="164">
        <v>7000</v>
      </c>
      <c r="K76" s="163">
        <f>ROUND(E76*J76,2)</f>
        <v>7000</v>
      </c>
      <c r="L76" s="163">
        <v>21</v>
      </c>
      <c r="M76" s="163">
        <f>G76*(1+L76/100)</f>
        <v>0</v>
      </c>
      <c r="N76" s="162">
        <v>0</v>
      </c>
      <c r="O76" s="162">
        <f>ROUND(E76*N76,2)</f>
        <v>0</v>
      </c>
      <c r="P76" s="162">
        <v>0</v>
      </c>
      <c r="Q76" s="162">
        <f>ROUND(E76*P76,2)</f>
        <v>0</v>
      </c>
      <c r="R76" s="163"/>
      <c r="S76" s="163" t="s">
        <v>142</v>
      </c>
      <c r="T76" s="163" t="s">
        <v>220</v>
      </c>
      <c r="U76" s="163">
        <v>0</v>
      </c>
      <c r="V76" s="163">
        <f>ROUND(E76*U76,2)</f>
        <v>0</v>
      </c>
      <c r="W76" s="163"/>
      <c r="X76" s="163" t="s">
        <v>248</v>
      </c>
      <c r="Y76" s="163" t="s">
        <v>144</v>
      </c>
      <c r="Z76" s="153"/>
      <c r="AA76" s="153"/>
      <c r="AB76" s="153"/>
      <c r="AC76" s="153"/>
      <c r="AD76" s="153"/>
      <c r="AE76" s="153"/>
      <c r="AF76" s="153"/>
      <c r="AG76" s="153" t="s">
        <v>260</v>
      </c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ht="22.5" outlineLevel="2" x14ac:dyDescent="0.2">
      <c r="A77" s="160"/>
      <c r="B77" s="161"/>
      <c r="C77" s="247" t="s">
        <v>376</v>
      </c>
      <c r="D77" s="248"/>
      <c r="E77" s="248"/>
      <c r="F77" s="248"/>
      <c r="G77" s="248"/>
      <c r="H77" s="163"/>
      <c r="I77" s="163"/>
      <c r="J77" s="163"/>
      <c r="K77" s="163"/>
      <c r="L77" s="163"/>
      <c r="M77" s="163"/>
      <c r="N77" s="162"/>
      <c r="O77" s="162"/>
      <c r="P77" s="162"/>
      <c r="Q77" s="162"/>
      <c r="R77" s="163"/>
      <c r="S77" s="163"/>
      <c r="T77" s="163"/>
      <c r="U77" s="163"/>
      <c r="V77" s="163"/>
      <c r="W77" s="163"/>
      <c r="X77" s="163"/>
      <c r="Y77" s="163"/>
      <c r="Z77" s="153"/>
      <c r="AA77" s="153"/>
      <c r="AB77" s="153"/>
      <c r="AC77" s="153"/>
      <c r="AD77" s="153"/>
      <c r="AE77" s="153"/>
      <c r="AF77" s="153"/>
      <c r="AG77" s="153" t="s">
        <v>152</v>
      </c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86" t="str">
        <f>C77</f>
        <v>Zaměření a vytýčení stávajících inženýrských sítí v místě stavby z hlediska jejich ochrany při provádění stavby.</v>
      </c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74">
        <v>50</v>
      </c>
      <c r="B78" s="175" t="s">
        <v>377</v>
      </c>
      <c r="C78" s="189" t="s">
        <v>378</v>
      </c>
      <c r="D78" s="176" t="s">
        <v>247</v>
      </c>
      <c r="E78" s="177">
        <v>1</v>
      </c>
      <c r="F78" s="178">
        <v>0</v>
      </c>
      <c r="G78" s="179">
        <f>ROUND(E78*F78,2)</f>
        <v>0</v>
      </c>
      <c r="H78" s="164">
        <v>0</v>
      </c>
      <c r="I78" s="163">
        <f>ROUND(E78*H78,2)</f>
        <v>0</v>
      </c>
      <c r="J78" s="164">
        <v>6388.71</v>
      </c>
      <c r="K78" s="163">
        <f>ROUND(E78*J78,2)</f>
        <v>6388.71</v>
      </c>
      <c r="L78" s="163">
        <v>21</v>
      </c>
      <c r="M78" s="163">
        <f>G78*(1+L78/100)</f>
        <v>0</v>
      </c>
      <c r="N78" s="162">
        <v>0</v>
      </c>
      <c r="O78" s="162">
        <f>ROUND(E78*N78,2)</f>
        <v>0</v>
      </c>
      <c r="P78" s="162">
        <v>0</v>
      </c>
      <c r="Q78" s="162">
        <f>ROUND(E78*P78,2)</f>
        <v>0</v>
      </c>
      <c r="R78" s="163"/>
      <c r="S78" s="163" t="s">
        <v>142</v>
      </c>
      <c r="T78" s="163" t="s">
        <v>220</v>
      </c>
      <c r="U78" s="163">
        <v>0</v>
      </c>
      <c r="V78" s="163">
        <f>ROUND(E78*U78,2)</f>
        <v>0</v>
      </c>
      <c r="W78" s="163"/>
      <c r="X78" s="163" t="s">
        <v>248</v>
      </c>
      <c r="Y78" s="163" t="s">
        <v>144</v>
      </c>
      <c r="Z78" s="153"/>
      <c r="AA78" s="153"/>
      <c r="AB78" s="153"/>
      <c r="AC78" s="153"/>
      <c r="AD78" s="153"/>
      <c r="AE78" s="153"/>
      <c r="AF78" s="153"/>
      <c r="AG78" s="153" t="s">
        <v>249</v>
      </c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2" x14ac:dyDescent="0.2">
      <c r="A79" s="160"/>
      <c r="B79" s="161"/>
      <c r="C79" s="247" t="s">
        <v>379</v>
      </c>
      <c r="D79" s="248"/>
      <c r="E79" s="248"/>
      <c r="F79" s="248"/>
      <c r="G79" s="248"/>
      <c r="H79" s="163"/>
      <c r="I79" s="163"/>
      <c r="J79" s="163"/>
      <c r="K79" s="163"/>
      <c r="L79" s="163"/>
      <c r="M79" s="163"/>
      <c r="N79" s="162"/>
      <c r="O79" s="162"/>
      <c r="P79" s="162"/>
      <c r="Q79" s="162"/>
      <c r="R79" s="163"/>
      <c r="S79" s="163"/>
      <c r="T79" s="163"/>
      <c r="U79" s="163"/>
      <c r="V79" s="163"/>
      <c r="W79" s="163"/>
      <c r="X79" s="163"/>
      <c r="Y79" s="163"/>
      <c r="Z79" s="153"/>
      <c r="AA79" s="153"/>
      <c r="AB79" s="153"/>
      <c r="AC79" s="153"/>
      <c r="AD79" s="153"/>
      <c r="AE79" s="153"/>
      <c r="AF79" s="153"/>
      <c r="AG79" s="153" t="s">
        <v>152</v>
      </c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74">
        <v>51</v>
      </c>
      <c r="B80" s="175" t="s">
        <v>380</v>
      </c>
      <c r="C80" s="189" t="s">
        <v>381</v>
      </c>
      <c r="D80" s="176" t="s">
        <v>247</v>
      </c>
      <c r="E80" s="177">
        <v>1</v>
      </c>
      <c r="F80" s="178">
        <v>0</v>
      </c>
      <c r="G80" s="179">
        <f>ROUND(E80*F80,2)</f>
        <v>0</v>
      </c>
      <c r="H80" s="164">
        <v>0</v>
      </c>
      <c r="I80" s="163">
        <f>ROUND(E80*H80,2)</f>
        <v>0</v>
      </c>
      <c r="J80" s="164">
        <v>1064.78</v>
      </c>
      <c r="K80" s="163">
        <f>ROUND(E80*J80,2)</f>
        <v>1064.78</v>
      </c>
      <c r="L80" s="163">
        <v>21</v>
      </c>
      <c r="M80" s="163">
        <f>G80*(1+L80/100)</f>
        <v>0</v>
      </c>
      <c r="N80" s="162">
        <v>0</v>
      </c>
      <c r="O80" s="162">
        <f>ROUND(E80*N80,2)</f>
        <v>0</v>
      </c>
      <c r="P80" s="162">
        <v>0</v>
      </c>
      <c r="Q80" s="162">
        <f>ROUND(E80*P80,2)</f>
        <v>0</v>
      </c>
      <c r="R80" s="163"/>
      <c r="S80" s="163" t="s">
        <v>142</v>
      </c>
      <c r="T80" s="163" t="s">
        <v>220</v>
      </c>
      <c r="U80" s="163">
        <v>0</v>
      </c>
      <c r="V80" s="163">
        <f>ROUND(E80*U80,2)</f>
        <v>0</v>
      </c>
      <c r="W80" s="163"/>
      <c r="X80" s="163" t="s">
        <v>248</v>
      </c>
      <c r="Y80" s="163" t="s">
        <v>144</v>
      </c>
      <c r="Z80" s="153"/>
      <c r="AA80" s="153"/>
      <c r="AB80" s="153"/>
      <c r="AC80" s="153"/>
      <c r="AD80" s="153"/>
      <c r="AE80" s="153"/>
      <c r="AF80" s="153"/>
      <c r="AG80" s="153" t="s">
        <v>249</v>
      </c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ht="33.75" outlineLevel="2" x14ac:dyDescent="0.2">
      <c r="A81" s="160"/>
      <c r="B81" s="161"/>
      <c r="C81" s="247" t="s">
        <v>382</v>
      </c>
      <c r="D81" s="248"/>
      <c r="E81" s="248"/>
      <c r="F81" s="248"/>
      <c r="G81" s="248"/>
      <c r="H81" s="163"/>
      <c r="I81" s="163"/>
      <c r="J81" s="163"/>
      <c r="K81" s="163"/>
      <c r="L81" s="163"/>
      <c r="M81" s="163"/>
      <c r="N81" s="162"/>
      <c r="O81" s="162"/>
      <c r="P81" s="162"/>
      <c r="Q81" s="162"/>
      <c r="R81" s="163"/>
      <c r="S81" s="163"/>
      <c r="T81" s="163"/>
      <c r="U81" s="163"/>
      <c r="V81" s="163"/>
      <c r="W81" s="163"/>
      <c r="X81" s="163"/>
      <c r="Y81" s="163"/>
      <c r="Z81" s="153"/>
      <c r="AA81" s="153"/>
      <c r="AB81" s="153"/>
      <c r="AC81" s="153"/>
      <c r="AD81" s="153"/>
      <c r="AE81" s="153"/>
      <c r="AF81" s="153"/>
      <c r="AG81" s="153" t="s">
        <v>152</v>
      </c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86" t="str">
        <f>C81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74">
        <v>52</v>
      </c>
      <c r="B82" s="175" t="s">
        <v>383</v>
      </c>
      <c r="C82" s="189" t="s">
        <v>384</v>
      </c>
      <c r="D82" s="176" t="s">
        <v>247</v>
      </c>
      <c r="E82" s="177">
        <v>1</v>
      </c>
      <c r="F82" s="178">
        <v>0</v>
      </c>
      <c r="G82" s="179">
        <f>ROUND(E82*F82,2)</f>
        <v>0</v>
      </c>
      <c r="H82" s="164">
        <v>0</v>
      </c>
      <c r="I82" s="163">
        <f>ROUND(E82*H82,2)</f>
        <v>0</v>
      </c>
      <c r="J82" s="164">
        <v>5323.92</v>
      </c>
      <c r="K82" s="163">
        <f>ROUND(E82*J82,2)</f>
        <v>5323.92</v>
      </c>
      <c r="L82" s="163">
        <v>21</v>
      </c>
      <c r="M82" s="163">
        <f>G82*(1+L82/100)</f>
        <v>0</v>
      </c>
      <c r="N82" s="162">
        <v>0</v>
      </c>
      <c r="O82" s="162">
        <f>ROUND(E82*N82,2)</f>
        <v>0</v>
      </c>
      <c r="P82" s="162">
        <v>0</v>
      </c>
      <c r="Q82" s="162">
        <f>ROUND(E82*P82,2)</f>
        <v>0</v>
      </c>
      <c r="R82" s="163"/>
      <c r="S82" s="163" t="s">
        <v>142</v>
      </c>
      <c r="T82" s="163" t="s">
        <v>220</v>
      </c>
      <c r="U82" s="163">
        <v>0</v>
      </c>
      <c r="V82" s="163">
        <f>ROUND(E82*U82,2)</f>
        <v>0</v>
      </c>
      <c r="W82" s="163"/>
      <c r="X82" s="163" t="s">
        <v>248</v>
      </c>
      <c r="Y82" s="163" t="s">
        <v>144</v>
      </c>
      <c r="Z82" s="153"/>
      <c r="AA82" s="153"/>
      <c r="AB82" s="153"/>
      <c r="AC82" s="153"/>
      <c r="AD82" s="153"/>
      <c r="AE82" s="153"/>
      <c r="AF82" s="153"/>
      <c r="AG82" s="153" t="s">
        <v>385</v>
      </c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ht="22.5" outlineLevel="2" x14ac:dyDescent="0.2">
      <c r="A83" s="160"/>
      <c r="B83" s="161"/>
      <c r="C83" s="247" t="s">
        <v>386</v>
      </c>
      <c r="D83" s="248"/>
      <c r="E83" s="248"/>
      <c r="F83" s="248"/>
      <c r="G83" s="248"/>
      <c r="H83" s="163"/>
      <c r="I83" s="163"/>
      <c r="J83" s="163"/>
      <c r="K83" s="163"/>
      <c r="L83" s="163"/>
      <c r="M83" s="163"/>
      <c r="N83" s="162"/>
      <c r="O83" s="162"/>
      <c r="P83" s="162"/>
      <c r="Q83" s="162"/>
      <c r="R83" s="163"/>
      <c r="S83" s="163"/>
      <c r="T83" s="163"/>
      <c r="U83" s="163"/>
      <c r="V83" s="163"/>
      <c r="W83" s="163"/>
      <c r="X83" s="163"/>
      <c r="Y83" s="163"/>
      <c r="Z83" s="153"/>
      <c r="AA83" s="153"/>
      <c r="AB83" s="153"/>
      <c r="AC83" s="153"/>
      <c r="AD83" s="153"/>
      <c r="AE83" s="153"/>
      <c r="AF83" s="153"/>
      <c r="AG83" s="153" t="s">
        <v>152</v>
      </c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86" t="str">
        <f>C83</f>
        <v>Náklady na ztížené provádění stavebních prací v neobvyklém a práci ztěžujícím prostředí, jako např. ve zdraví škodlivém prostředí, práce pod vodou či v podzemí.</v>
      </c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74">
        <v>53</v>
      </c>
      <c r="B84" s="175" t="s">
        <v>387</v>
      </c>
      <c r="C84" s="189" t="s">
        <v>388</v>
      </c>
      <c r="D84" s="176" t="s">
        <v>247</v>
      </c>
      <c r="E84" s="177">
        <v>1</v>
      </c>
      <c r="F84" s="178">
        <v>0</v>
      </c>
      <c r="G84" s="179">
        <f>ROUND(E84*F84,2)</f>
        <v>0</v>
      </c>
      <c r="H84" s="164">
        <v>0</v>
      </c>
      <c r="I84" s="163">
        <f>ROUND(E84*H84,2)</f>
        <v>0</v>
      </c>
      <c r="J84" s="164">
        <v>5323.92</v>
      </c>
      <c r="K84" s="163">
        <f>ROUND(E84*J84,2)</f>
        <v>5323.92</v>
      </c>
      <c r="L84" s="163">
        <v>21</v>
      </c>
      <c r="M84" s="163">
        <f>G84*(1+L84/100)</f>
        <v>0</v>
      </c>
      <c r="N84" s="162">
        <v>0</v>
      </c>
      <c r="O84" s="162">
        <f>ROUND(E84*N84,2)</f>
        <v>0</v>
      </c>
      <c r="P84" s="162">
        <v>0</v>
      </c>
      <c r="Q84" s="162">
        <f>ROUND(E84*P84,2)</f>
        <v>0</v>
      </c>
      <c r="R84" s="163"/>
      <c r="S84" s="163" t="s">
        <v>142</v>
      </c>
      <c r="T84" s="163" t="s">
        <v>220</v>
      </c>
      <c r="U84" s="163">
        <v>0</v>
      </c>
      <c r="V84" s="163">
        <f>ROUND(E84*U84,2)</f>
        <v>0</v>
      </c>
      <c r="W84" s="163"/>
      <c r="X84" s="163" t="s">
        <v>248</v>
      </c>
      <c r="Y84" s="163" t="s">
        <v>144</v>
      </c>
      <c r="Z84" s="153"/>
      <c r="AA84" s="153"/>
      <c r="AB84" s="153"/>
      <c r="AC84" s="153"/>
      <c r="AD84" s="153"/>
      <c r="AE84" s="153"/>
      <c r="AF84" s="153"/>
      <c r="AG84" s="153" t="s">
        <v>385</v>
      </c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ht="33.75" outlineLevel="2" x14ac:dyDescent="0.2">
      <c r="A85" s="160"/>
      <c r="B85" s="161"/>
      <c r="C85" s="247" t="s">
        <v>389</v>
      </c>
      <c r="D85" s="248"/>
      <c r="E85" s="248"/>
      <c r="F85" s="248"/>
      <c r="G85" s="248"/>
      <c r="H85" s="163"/>
      <c r="I85" s="163"/>
      <c r="J85" s="163"/>
      <c r="K85" s="163"/>
      <c r="L85" s="163"/>
      <c r="M85" s="163"/>
      <c r="N85" s="162"/>
      <c r="O85" s="162"/>
      <c r="P85" s="162"/>
      <c r="Q85" s="162"/>
      <c r="R85" s="163"/>
      <c r="S85" s="163"/>
      <c r="T85" s="163"/>
      <c r="U85" s="163"/>
      <c r="V85" s="163"/>
      <c r="W85" s="163"/>
      <c r="X85" s="163"/>
      <c r="Y85" s="163"/>
      <c r="Z85" s="153"/>
      <c r="AA85" s="153"/>
      <c r="AB85" s="153"/>
      <c r="AC85" s="153"/>
      <c r="AD85" s="153"/>
      <c r="AE85" s="153"/>
      <c r="AF85" s="153"/>
      <c r="AG85" s="153" t="s">
        <v>152</v>
      </c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86" t="str">
        <f>C85</f>
        <v>Náklady na ztížené podmínky provádění tam, kde se vyskytují omezující vlivy konkrétního prostředí, které mají prokazatelný vliv na provádění stavebních prací, Jedná se zejména o náklady související s extrémními podmínkami místa provádění.</v>
      </c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74">
        <v>54</v>
      </c>
      <c r="B86" s="175" t="s">
        <v>245</v>
      </c>
      <c r="C86" s="189" t="s">
        <v>246</v>
      </c>
      <c r="D86" s="176" t="s">
        <v>247</v>
      </c>
      <c r="E86" s="177">
        <v>1</v>
      </c>
      <c r="F86" s="178">
        <v>0</v>
      </c>
      <c r="G86" s="179">
        <f>ROUND(E86*F86,2)</f>
        <v>0</v>
      </c>
      <c r="H86" s="164">
        <v>0</v>
      </c>
      <c r="I86" s="163">
        <f>ROUND(E86*H86,2)</f>
        <v>0</v>
      </c>
      <c r="J86" s="164">
        <v>5323.92</v>
      </c>
      <c r="K86" s="163">
        <f>ROUND(E86*J86,2)</f>
        <v>5323.92</v>
      </c>
      <c r="L86" s="163">
        <v>21</v>
      </c>
      <c r="M86" s="163">
        <f>G86*(1+L86/100)</f>
        <v>0</v>
      </c>
      <c r="N86" s="162">
        <v>0</v>
      </c>
      <c r="O86" s="162">
        <f>ROUND(E86*N86,2)</f>
        <v>0</v>
      </c>
      <c r="P86" s="162">
        <v>0</v>
      </c>
      <c r="Q86" s="162">
        <f>ROUND(E86*P86,2)</f>
        <v>0</v>
      </c>
      <c r="R86" s="163"/>
      <c r="S86" s="163" t="s">
        <v>142</v>
      </c>
      <c r="T86" s="163" t="s">
        <v>220</v>
      </c>
      <c r="U86" s="163">
        <v>0</v>
      </c>
      <c r="V86" s="163">
        <f>ROUND(E86*U86,2)</f>
        <v>0</v>
      </c>
      <c r="W86" s="163"/>
      <c r="X86" s="163" t="s">
        <v>248</v>
      </c>
      <c r="Y86" s="163" t="s">
        <v>144</v>
      </c>
      <c r="Z86" s="153"/>
      <c r="AA86" s="153"/>
      <c r="AB86" s="153"/>
      <c r="AC86" s="153"/>
      <c r="AD86" s="153"/>
      <c r="AE86" s="153"/>
      <c r="AF86" s="153"/>
      <c r="AG86" s="153" t="s">
        <v>249</v>
      </c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2" x14ac:dyDescent="0.2">
      <c r="A87" s="160"/>
      <c r="B87" s="161"/>
      <c r="C87" s="247" t="s">
        <v>250</v>
      </c>
      <c r="D87" s="248"/>
      <c r="E87" s="248"/>
      <c r="F87" s="248"/>
      <c r="G87" s="248"/>
      <c r="H87" s="163"/>
      <c r="I87" s="163"/>
      <c r="J87" s="163"/>
      <c r="K87" s="163"/>
      <c r="L87" s="163"/>
      <c r="M87" s="163"/>
      <c r="N87" s="162"/>
      <c r="O87" s="162"/>
      <c r="P87" s="162"/>
      <c r="Q87" s="162"/>
      <c r="R87" s="163"/>
      <c r="S87" s="163"/>
      <c r="T87" s="163"/>
      <c r="U87" s="163"/>
      <c r="V87" s="163"/>
      <c r="W87" s="163"/>
      <c r="X87" s="163"/>
      <c r="Y87" s="163"/>
      <c r="Z87" s="153"/>
      <c r="AA87" s="153"/>
      <c r="AB87" s="153"/>
      <c r="AC87" s="153"/>
      <c r="AD87" s="153"/>
      <c r="AE87" s="153"/>
      <c r="AF87" s="153"/>
      <c r="AG87" s="153" t="s">
        <v>152</v>
      </c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74">
        <v>55</v>
      </c>
      <c r="B88" s="175" t="s">
        <v>390</v>
      </c>
      <c r="C88" s="189" t="s">
        <v>391</v>
      </c>
      <c r="D88" s="176" t="s">
        <v>247</v>
      </c>
      <c r="E88" s="177">
        <v>1</v>
      </c>
      <c r="F88" s="178">
        <v>0</v>
      </c>
      <c r="G88" s="179">
        <f>ROUND(E88*F88,2)</f>
        <v>0</v>
      </c>
      <c r="H88" s="164">
        <v>0</v>
      </c>
      <c r="I88" s="163">
        <f>ROUND(E88*H88,2)</f>
        <v>0</v>
      </c>
      <c r="J88" s="164">
        <v>1330.98</v>
      </c>
      <c r="K88" s="163">
        <f>ROUND(E88*J88,2)</f>
        <v>1330.98</v>
      </c>
      <c r="L88" s="163">
        <v>21</v>
      </c>
      <c r="M88" s="163">
        <f>G88*(1+L88/100)</f>
        <v>0</v>
      </c>
      <c r="N88" s="162">
        <v>0</v>
      </c>
      <c r="O88" s="162">
        <f>ROUND(E88*N88,2)</f>
        <v>0</v>
      </c>
      <c r="P88" s="162">
        <v>0</v>
      </c>
      <c r="Q88" s="162">
        <f>ROUND(E88*P88,2)</f>
        <v>0</v>
      </c>
      <c r="R88" s="163"/>
      <c r="S88" s="163" t="s">
        <v>142</v>
      </c>
      <c r="T88" s="163" t="s">
        <v>220</v>
      </c>
      <c r="U88" s="163">
        <v>0</v>
      </c>
      <c r="V88" s="163">
        <f>ROUND(E88*U88,2)</f>
        <v>0</v>
      </c>
      <c r="W88" s="163"/>
      <c r="X88" s="163" t="s">
        <v>248</v>
      </c>
      <c r="Y88" s="163" t="s">
        <v>144</v>
      </c>
      <c r="Z88" s="153"/>
      <c r="AA88" s="153"/>
      <c r="AB88" s="153"/>
      <c r="AC88" s="153"/>
      <c r="AD88" s="153"/>
      <c r="AE88" s="153"/>
      <c r="AF88" s="153"/>
      <c r="AG88" s="153" t="s">
        <v>249</v>
      </c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ht="22.5" outlineLevel="2" x14ac:dyDescent="0.2">
      <c r="A89" s="160"/>
      <c r="B89" s="161"/>
      <c r="C89" s="247" t="s">
        <v>392</v>
      </c>
      <c r="D89" s="248"/>
      <c r="E89" s="248"/>
      <c r="F89" s="248"/>
      <c r="G89" s="248"/>
      <c r="H89" s="163"/>
      <c r="I89" s="163"/>
      <c r="J89" s="163"/>
      <c r="K89" s="163"/>
      <c r="L89" s="163"/>
      <c r="M89" s="163"/>
      <c r="N89" s="162"/>
      <c r="O89" s="162"/>
      <c r="P89" s="162"/>
      <c r="Q89" s="162"/>
      <c r="R89" s="163"/>
      <c r="S89" s="163"/>
      <c r="T89" s="163"/>
      <c r="U89" s="163"/>
      <c r="V89" s="163"/>
      <c r="W89" s="163"/>
      <c r="X89" s="163"/>
      <c r="Y89" s="163"/>
      <c r="Z89" s="153"/>
      <c r="AA89" s="153"/>
      <c r="AB89" s="153"/>
      <c r="AC89" s="153"/>
      <c r="AD89" s="153"/>
      <c r="AE89" s="153"/>
      <c r="AF89" s="153"/>
      <c r="AG89" s="153" t="s">
        <v>152</v>
      </c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86" t="str">
        <f>C89</f>
        <v>Náklady zhotovitele, související s prováděním zkoušek a revizí předepsaných technickými normami nebo objednatelem a které jsou pro provedení díla nezbytné.</v>
      </c>
      <c r="BB89" s="153"/>
      <c r="BC89" s="153"/>
      <c r="BD89" s="153"/>
      <c r="BE89" s="153"/>
      <c r="BF89" s="153"/>
      <c r="BG89" s="153"/>
      <c r="BH89" s="153"/>
    </row>
    <row r="90" spans="1:60" x14ac:dyDescent="0.2">
      <c r="A90" s="167" t="s">
        <v>137</v>
      </c>
      <c r="B90" s="168" t="s">
        <v>110</v>
      </c>
      <c r="C90" s="187" t="s">
        <v>30</v>
      </c>
      <c r="D90" s="169"/>
      <c r="E90" s="170"/>
      <c r="F90" s="171"/>
      <c r="G90" s="172">
        <f>SUMIF(AG91:AG96,"&lt;&gt;NOR",G91:G96)</f>
        <v>0</v>
      </c>
      <c r="H90" s="166"/>
      <c r="I90" s="166">
        <f>SUM(I91:I96)</f>
        <v>0</v>
      </c>
      <c r="J90" s="166"/>
      <c r="K90" s="166">
        <f>SUM(K91:K96)</f>
        <v>9460.5499999999993</v>
      </c>
      <c r="L90" s="166"/>
      <c r="M90" s="166">
        <f>SUM(M91:M96)</f>
        <v>0</v>
      </c>
      <c r="N90" s="165"/>
      <c r="O90" s="165">
        <f>SUM(O91:O96)</f>
        <v>0</v>
      </c>
      <c r="P90" s="165"/>
      <c r="Q90" s="165">
        <f>SUM(Q91:Q96)</f>
        <v>0</v>
      </c>
      <c r="R90" s="166"/>
      <c r="S90" s="166"/>
      <c r="T90" s="166"/>
      <c r="U90" s="166"/>
      <c r="V90" s="166">
        <f>SUM(V91:V96)</f>
        <v>0</v>
      </c>
      <c r="W90" s="166"/>
      <c r="X90" s="166"/>
      <c r="Y90" s="166"/>
      <c r="AG90" t="s">
        <v>138</v>
      </c>
    </row>
    <row r="91" spans="1:60" outlineLevel="1" x14ac:dyDescent="0.2">
      <c r="A91" s="174">
        <v>56</v>
      </c>
      <c r="B91" s="175" t="s">
        <v>393</v>
      </c>
      <c r="C91" s="189" t="s">
        <v>394</v>
      </c>
      <c r="D91" s="176" t="s">
        <v>247</v>
      </c>
      <c r="E91" s="177">
        <v>1</v>
      </c>
      <c r="F91" s="178">
        <v>0</v>
      </c>
      <c r="G91" s="179">
        <f>ROUND(E91*F91,2)</f>
        <v>0</v>
      </c>
      <c r="H91" s="164">
        <v>0</v>
      </c>
      <c r="I91" s="163">
        <f>ROUND(E91*H91,2)</f>
        <v>0</v>
      </c>
      <c r="J91" s="164">
        <v>2661.96</v>
      </c>
      <c r="K91" s="163">
        <f>ROUND(E91*J91,2)</f>
        <v>2661.96</v>
      </c>
      <c r="L91" s="163">
        <v>21</v>
      </c>
      <c r="M91" s="163">
        <f>G91*(1+L91/100)</f>
        <v>0</v>
      </c>
      <c r="N91" s="162">
        <v>0</v>
      </c>
      <c r="O91" s="162">
        <f>ROUND(E91*N91,2)</f>
        <v>0</v>
      </c>
      <c r="P91" s="162">
        <v>0</v>
      </c>
      <c r="Q91" s="162">
        <f>ROUND(E91*P91,2)</f>
        <v>0</v>
      </c>
      <c r="R91" s="163"/>
      <c r="S91" s="163" t="s">
        <v>142</v>
      </c>
      <c r="T91" s="163" t="s">
        <v>220</v>
      </c>
      <c r="U91" s="163">
        <v>0</v>
      </c>
      <c r="V91" s="163">
        <f>ROUND(E91*U91,2)</f>
        <v>0</v>
      </c>
      <c r="W91" s="163"/>
      <c r="X91" s="163" t="s">
        <v>248</v>
      </c>
      <c r="Y91" s="163" t="s">
        <v>144</v>
      </c>
      <c r="Z91" s="153"/>
      <c r="AA91" s="153"/>
      <c r="AB91" s="153"/>
      <c r="AC91" s="153"/>
      <c r="AD91" s="153"/>
      <c r="AE91" s="153"/>
      <c r="AF91" s="153"/>
      <c r="AG91" s="153" t="s">
        <v>249</v>
      </c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ht="45" outlineLevel="2" x14ac:dyDescent="0.2">
      <c r="A92" s="160"/>
      <c r="B92" s="161"/>
      <c r="C92" s="247" t="s">
        <v>395</v>
      </c>
      <c r="D92" s="248"/>
      <c r="E92" s="248"/>
      <c r="F92" s="248"/>
      <c r="G92" s="248"/>
      <c r="H92" s="163"/>
      <c r="I92" s="163"/>
      <c r="J92" s="163"/>
      <c r="K92" s="163"/>
      <c r="L92" s="163"/>
      <c r="M92" s="163"/>
      <c r="N92" s="162"/>
      <c r="O92" s="162"/>
      <c r="P92" s="162"/>
      <c r="Q92" s="162"/>
      <c r="R92" s="163"/>
      <c r="S92" s="163"/>
      <c r="T92" s="163"/>
      <c r="U92" s="163"/>
      <c r="V92" s="163"/>
      <c r="W92" s="163"/>
      <c r="X92" s="163"/>
      <c r="Y92" s="163"/>
      <c r="Z92" s="153"/>
      <c r="AA92" s="153"/>
      <c r="AB92" s="153"/>
      <c r="AC92" s="153"/>
      <c r="AD92" s="153"/>
      <c r="AE92" s="153"/>
      <c r="AF92" s="153"/>
      <c r="AG92" s="153" t="s">
        <v>152</v>
      </c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86" t="str">
        <f>C92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74">
        <v>57</v>
      </c>
      <c r="B93" s="175" t="s">
        <v>396</v>
      </c>
      <c r="C93" s="189" t="s">
        <v>397</v>
      </c>
      <c r="D93" s="176" t="s">
        <v>247</v>
      </c>
      <c r="E93" s="177">
        <v>1</v>
      </c>
      <c r="F93" s="178">
        <v>0</v>
      </c>
      <c r="G93" s="179">
        <f>ROUND(E93*F93,2)</f>
        <v>0</v>
      </c>
      <c r="H93" s="164">
        <v>0</v>
      </c>
      <c r="I93" s="163">
        <f>ROUND(E93*H93,2)</f>
        <v>0</v>
      </c>
      <c r="J93" s="164">
        <v>798.59</v>
      </c>
      <c r="K93" s="163">
        <f>ROUND(E93*J93,2)</f>
        <v>798.59</v>
      </c>
      <c r="L93" s="163">
        <v>21</v>
      </c>
      <c r="M93" s="163">
        <f>G93*(1+L93/100)</f>
        <v>0</v>
      </c>
      <c r="N93" s="162">
        <v>0</v>
      </c>
      <c r="O93" s="162">
        <f>ROUND(E93*N93,2)</f>
        <v>0</v>
      </c>
      <c r="P93" s="162">
        <v>0</v>
      </c>
      <c r="Q93" s="162">
        <f>ROUND(E93*P93,2)</f>
        <v>0</v>
      </c>
      <c r="R93" s="163"/>
      <c r="S93" s="163" t="s">
        <v>142</v>
      </c>
      <c r="T93" s="163" t="s">
        <v>220</v>
      </c>
      <c r="U93" s="163">
        <v>0</v>
      </c>
      <c r="V93" s="163">
        <f>ROUND(E93*U93,2)</f>
        <v>0</v>
      </c>
      <c r="W93" s="163"/>
      <c r="X93" s="163" t="s">
        <v>248</v>
      </c>
      <c r="Y93" s="163" t="s">
        <v>144</v>
      </c>
      <c r="Z93" s="153"/>
      <c r="AA93" s="153"/>
      <c r="AB93" s="153"/>
      <c r="AC93" s="153"/>
      <c r="AD93" s="153"/>
      <c r="AE93" s="153"/>
      <c r="AF93" s="153"/>
      <c r="AG93" s="153" t="s">
        <v>249</v>
      </c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2" x14ac:dyDescent="0.2">
      <c r="A94" s="160"/>
      <c r="B94" s="161"/>
      <c r="C94" s="247" t="s">
        <v>398</v>
      </c>
      <c r="D94" s="248"/>
      <c r="E94" s="248"/>
      <c r="F94" s="248"/>
      <c r="G94" s="248"/>
      <c r="H94" s="163"/>
      <c r="I94" s="163"/>
      <c r="J94" s="163"/>
      <c r="K94" s="163"/>
      <c r="L94" s="163"/>
      <c r="M94" s="163"/>
      <c r="N94" s="162"/>
      <c r="O94" s="162"/>
      <c r="P94" s="162"/>
      <c r="Q94" s="162"/>
      <c r="R94" s="163"/>
      <c r="S94" s="163"/>
      <c r="T94" s="163"/>
      <c r="U94" s="163"/>
      <c r="V94" s="163"/>
      <c r="W94" s="163"/>
      <c r="X94" s="163"/>
      <c r="Y94" s="163"/>
      <c r="Z94" s="153"/>
      <c r="AA94" s="153"/>
      <c r="AB94" s="153"/>
      <c r="AC94" s="153"/>
      <c r="AD94" s="153"/>
      <c r="AE94" s="153"/>
      <c r="AF94" s="153"/>
      <c r="AG94" s="153" t="s">
        <v>152</v>
      </c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74">
        <v>58</v>
      </c>
      <c r="B95" s="175" t="s">
        <v>399</v>
      </c>
      <c r="C95" s="189" t="s">
        <v>400</v>
      </c>
      <c r="D95" s="176" t="s">
        <v>247</v>
      </c>
      <c r="E95" s="177">
        <v>1</v>
      </c>
      <c r="F95" s="178">
        <v>0</v>
      </c>
      <c r="G95" s="179">
        <f>ROUND(E95*F95,2)</f>
        <v>0</v>
      </c>
      <c r="H95" s="164">
        <v>0</v>
      </c>
      <c r="I95" s="163">
        <f>ROUND(E95*H95,2)</f>
        <v>0</v>
      </c>
      <c r="J95" s="164">
        <v>6000</v>
      </c>
      <c r="K95" s="163">
        <f>ROUND(E95*J95,2)</f>
        <v>6000</v>
      </c>
      <c r="L95" s="163">
        <v>21</v>
      </c>
      <c r="M95" s="163">
        <f>G95*(1+L95/100)</f>
        <v>0</v>
      </c>
      <c r="N95" s="162">
        <v>0</v>
      </c>
      <c r="O95" s="162">
        <f>ROUND(E95*N95,2)</f>
        <v>0</v>
      </c>
      <c r="P95" s="162">
        <v>0</v>
      </c>
      <c r="Q95" s="162">
        <f>ROUND(E95*P95,2)</f>
        <v>0</v>
      </c>
      <c r="R95" s="163"/>
      <c r="S95" s="163" t="s">
        <v>142</v>
      </c>
      <c r="T95" s="163" t="s">
        <v>220</v>
      </c>
      <c r="U95" s="163">
        <v>0</v>
      </c>
      <c r="V95" s="163">
        <f>ROUND(E95*U95,2)</f>
        <v>0</v>
      </c>
      <c r="W95" s="163"/>
      <c r="X95" s="163" t="s">
        <v>248</v>
      </c>
      <c r="Y95" s="163" t="s">
        <v>144</v>
      </c>
      <c r="Z95" s="153"/>
      <c r="AA95" s="153"/>
      <c r="AB95" s="153"/>
      <c r="AC95" s="153"/>
      <c r="AD95" s="153"/>
      <c r="AE95" s="153"/>
      <c r="AF95" s="153"/>
      <c r="AG95" s="153" t="s">
        <v>260</v>
      </c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ht="22.5" outlineLevel="2" x14ac:dyDescent="0.2">
      <c r="A96" s="160"/>
      <c r="B96" s="161"/>
      <c r="C96" s="247" t="s">
        <v>401</v>
      </c>
      <c r="D96" s="248"/>
      <c r="E96" s="248"/>
      <c r="F96" s="248"/>
      <c r="G96" s="248"/>
      <c r="H96" s="163"/>
      <c r="I96" s="163"/>
      <c r="J96" s="163"/>
      <c r="K96" s="163"/>
      <c r="L96" s="163"/>
      <c r="M96" s="163"/>
      <c r="N96" s="162"/>
      <c r="O96" s="162"/>
      <c r="P96" s="162"/>
      <c r="Q96" s="162"/>
      <c r="R96" s="163"/>
      <c r="S96" s="163"/>
      <c r="T96" s="163"/>
      <c r="U96" s="163"/>
      <c r="V96" s="163"/>
      <c r="W96" s="163"/>
      <c r="X96" s="163"/>
      <c r="Y96" s="163"/>
      <c r="Z96" s="153"/>
      <c r="AA96" s="153"/>
      <c r="AB96" s="153"/>
      <c r="AC96" s="153"/>
      <c r="AD96" s="153"/>
      <c r="AE96" s="153"/>
      <c r="AF96" s="153"/>
      <c r="AG96" s="153" t="s">
        <v>152</v>
      </c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86" t="str">
        <f>C96</f>
        <v>Náklady na provedení skutečného zaměření stavby v rozsahu nezbytném pro zápis změny do katastru nemovitostí.</v>
      </c>
      <c r="BB96" s="153"/>
      <c r="BC96" s="153"/>
      <c r="BD96" s="153"/>
      <c r="BE96" s="153"/>
      <c r="BF96" s="153"/>
      <c r="BG96" s="153"/>
      <c r="BH96" s="153"/>
    </row>
    <row r="97" spans="1:33" x14ac:dyDescent="0.2">
      <c r="A97" s="3"/>
      <c r="B97" s="4"/>
      <c r="C97" s="190"/>
      <c r="D97" s="6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AE97">
        <v>12</v>
      </c>
      <c r="AF97">
        <v>21</v>
      </c>
      <c r="AG97" t="s">
        <v>123</v>
      </c>
    </row>
    <row r="98" spans="1:33" x14ac:dyDescent="0.2">
      <c r="A98" s="156"/>
      <c r="B98" s="157" t="s">
        <v>31</v>
      </c>
      <c r="C98" s="191"/>
      <c r="D98" s="158"/>
      <c r="E98" s="159"/>
      <c r="F98" s="159"/>
      <c r="G98" s="173">
        <f>G8+G29+G33+G36+G41+G44+G51+G53+G58+G62+G67+G70+G72+G90</f>
        <v>0</v>
      </c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AE98">
        <f>SUMIF(L7:L96,AE97,G7:G96)</f>
        <v>0</v>
      </c>
      <c r="AF98">
        <f>SUMIF(L7:L96,AF97,G7:G96)</f>
        <v>0</v>
      </c>
      <c r="AG98" t="s">
        <v>268</v>
      </c>
    </row>
    <row r="99" spans="1:33" x14ac:dyDescent="0.2">
      <c r="A99" s="3"/>
      <c r="B99" s="4"/>
      <c r="C99" s="190"/>
      <c r="D99" s="6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spans="1:33" x14ac:dyDescent="0.2">
      <c r="A100" s="3"/>
      <c r="B100" s="4"/>
      <c r="C100" s="190"/>
      <c r="D100" s="6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spans="1:33" x14ac:dyDescent="0.2">
      <c r="A101" s="258" t="s">
        <v>269</v>
      </c>
      <c r="B101" s="258"/>
      <c r="C101" s="259"/>
      <c r="D101" s="6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spans="1:33" x14ac:dyDescent="0.2">
      <c r="A102" s="260"/>
      <c r="B102" s="261"/>
      <c r="C102" s="262"/>
      <c r="D102" s="261"/>
      <c r="E102" s="261"/>
      <c r="F102" s="261"/>
      <c r="G102" s="26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AG102" t="s">
        <v>270</v>
      </c>
    </row>
    <row r="103" spans="1:33" x14ac:dyDescent="0.2">
      <c r="A103" s="264"/>
      <c r="B103" s="265"/>
      <c r="C103" s="266"/>
      <c r="D103" s="265"/>
      <c r="E103" s="265"/>
      <c r="F103" s="265"/>
      <c r="G103" s="267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spans="1:33" x14ac:dyDescent="0.2">
      <c r="A104" s="264"/>
      <c r="B104" s="265"/>
      <c r="C104" s="266"/>
      <c r="D104" s="265"/>
      <c r="E104" s="265"/>
      <c r="F104" s="265"/>
      <c r="G104" s="267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spans="1:33" x14ac:dyDescent="0.2">
      <c r="A105" s="264"/>
      <c r="B105" s="265"/>
      <c r="C105" s="266"/>
      <c r="D105" s="265"/>
      <c r="E105" s="265"/>
      <c r="F105" s="265"/>
      <c r="G105" s="267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spans="1:33" x14ac:dyDescent="0.2">
      <c r="A106" s="268"/>
      <c r="B106" s="269"/>
      <c r="C106" s="270"/>
      <c r="D106" s="269"/>
      <c r="E106" s="269"/>
      <c r="F106" s="269"/>
      <c r="G106" s="271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spans="1:33" x14ac:dyDescent="0.2">
      <c r="A107" s="3"/>
      <c r="B107" s="4"/>
      <c r="C107" s="190"/>
      <c r="D107" s="6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spans="1:33" x14ac:dyDescent="0.2">
      <c r="C108" s="192"/>
      <c r="D108" s="10"/>
      <c r="AG108" t="s">
        <v>271</v>
      </c>
    </row>
    <row r="109" spans="1:33" x14ac:dyDescent="0.2">
      <c r="D109" s="10"/>
    </row>
    <row r="110" spans="1:33" x14ac:dyDescent="0.2">
      <c r="D110" s="10"/>
    </row>
    <row r="111" spans="1:33" x14ac:dyDescent="0.2">
      <c r="D111" s="10"/>
    </row>
    <row r="112" spans="1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G2xYZzR7xWT12/HdXXqUY75SZxfdLGCPSHVnjFtbRzWrZrmZsyht9MH2S9sDgyUNbNoUz6S8BVGDLvVtaENVog==" saltValue="6GQGdzMB5LIZ3JnK4r2KUg==" spinCount="100000" sheet="1" formatRows="0"/>
  <mergeCells count="23">
    <mergeCell ref="A101:C101"/>
    <mergeCell ref="A102:G106"/>
    <mergeCell ref="C23:G23"/>
    <mergeCell ref="C25:G25"/>
    <mergeCell ref="C43:G43"/>
    <mergeCell ref="C47:G47"/>
    <mergeCell ref="C81:G81"/>
    <mergeCell ref="A1:G1"/>
    <mergeCell ref="C2:G2"/>
    <mergeCell ref="C3:G3"/>
    <mergeCell ref="C4:G4"/>
    <mergeCell ref="C49:G49"/>
    <mergeCell ref="C74:G74"/>
    <mergeCell ref="C75:G75"/>
    <mergeCell ref="C77:G77"/>
    <mergeCell ref="C79:G79"/>
    <mergeCell ref="C96:G96"/>
    <mergeCell ref="C83:G83"/>
    <mergeCell ref="C85:G85"/>
    <mergeCell ref="C87:G87"/>
    <mergeCell ref="C89:G89"/>
    <mergeCell ref="C92:G92"/>
    <mergeCell ref="C94:G9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50</vt:i4>
      </vt:variant>
    </vt:vector>
  </HeadingPairs>
  <TitlesOfParts>
    <vt:vector size="54" baseType="lpstr">
      <vt:lpstr>Stavba</vt:lpstr>
      <vt:lpstr>VzorPolozky</vt:lpstr>
      <vt:lpstr>01 01 Pol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oadresa</vt:lpstr>
      <vt:lpstr>Stavba!Objednatel</vt:lpstr>
      <vt:lpstr>Stavba!Objekt</vt:lpstr>
      <vt:lpstr>'01 01 Pol'!Oblast_tisku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Hamerník Jiří, Ing.</dc:creator>
  <cp:lastModifiedBy>Strýček Matěj (MMB_OSM)</cp:lastModifiedBy>
  <cp:lastPrinted>2019-03-19T12:27:02Z</cp:lastPrinted>
  <dcterms:created xsi:type="dcterms:W3CDTF">2009-04-08T07:15:50Z</dcterms:created>
  <dcterms:modified xsi:type="dcterms:W3CDTF">2025-04-28T07:29:06Z</dcterms:modified>
</cp:coreProperties>
</file>