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bolovi\Desktop\Výběrová řízení\zadání 2025\Husova 3, okna 3 ks - monika\"/>
    </mc:Choice>
  </mc:AlternateContent>
  <xr:revisionPtr revIDLastSave="0" documentId="13_ncr:1_{C9031AB0-8075-4747-8997-F58228642D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Husova3 - Oprava oken-7ks" sheetId="2" r:id="rId2"/>
  </sheets>
  <definedNames>
    <definedName name="_xlnm._FilterDatabase" localSheetId="1" hidden="1">'Husova3 - Oprava oken-7ks'!$C$124:$K$183</definedName>
    <definedName name="_xlnm.Print_Titles" localSheetId="1">'Husova3 - Oprava oken-7ks'!$124:$124</definedName>
    <definedName name="_xlnm.Print_Titles" localSheetId="0">'Rekapitulace stavby'!$92:$92</definedName>
    <definedName name="_xlnm.Print_Area" localSheetId="1">'Husova3 - Oprava oken-7ks'!$C$4:$J$76,'Husova3 - Oprava oken-7ks'!$C$82:$J$108,'Husova3 - Oprava oken-7ks'!$C$114:$K$183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83" i="2"/>
  <c r="BH183" i="2"/>
  <c r="BG183" i="2"/>
  <c r="BF183" i="2"/>
  <c r="T183" i="2"/>
  <c r="T182" i="2" s="1"/>
  <c r="R183" i="2"/>
  <c r="R182" i="2" s="1"/>
  <c r="P183" i="2"/>
  <c r="P182" i="2" s="1"/>
  <c r="BI181" i="2"/>
  <c r="BH181" i="2"/>
  <c r="BG181" i="2"/>
  <c r="BF181" i="2"/>
  <c r="T181" i="2"/>
  <c r="T180" i="2" s="1"/>
  <c r="R181" i="2"/>
  <c r="R180" i="2" s="1"/>
  <c r="P181" i="2"/>
  <c r="P180" i="2" s="1"/>
  <c r="BI179" i="2"/>
  <c r="BH179" i="2"/>
  <c r="BG179" i="2"/>
  <c r="BF179" i="2"/>
  <c r="T179" i="2"/>
  <c r="T178" i="2" s="1"/>
  <c r="R179" i="2"/>
  <c r="R178" i="2"/>
  <c r="R177" i="2" s="1"/>
  <c r="P179" i="2"/>
  <c r="P178" i="2" s="1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T157" i="2"/>
  <c r="R158" i="2"/>
  <c r="R157" i="2"/>
  <c r="P158" i="2"/>
  <c r="P157" i="2" s="1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0" i="2"/>
  <c r="J89" i="2"/>
  <c r="F89" i="2"/>
  <c r="F87" i="2"/>
  <c r="E85" i="2"/>
  <c r="J16" i="2"/>
  <c r="E16" i="2"/>
  <c r="F122" i="2"/>
  <c r="J15" i="2"/>
  <c r="J10" i="2"/>
  <c r="J119" i="2" s="1"/>
  <c r="L90" i="1"/>
  <c r="AM90" i="1"/>
  <c r="AM89" i="1"/>
  <c r="L89" i="1"/>
  <c r="AM87" i="1"/>
  <c r="L87" i="1"/>
  <c r="L84" i="1"/>
  <c r="BK179" i="2"/>
  <c r="J172" i="2"/>
  <c r="BK168" i="2"/>
  <c r="BK165" i="2"/>
  <c r="J158" i="2"/>
  <c r="BK134" i="2"/>
  <c r="BK128" i="2"/>
  <c r="J179" i="2"/>
  <c r="J165" i="2"/>
  <c r="BK149" i="2"/>
  <c r="BK141" i="2"/>
  <c r="BK172" i="2"/>
  <c r="BK156" i="2"/>
  <c r="BK142" i="2"/>
  <c r="BK130" i="2"/>
  <c r="BK161" i="2"/>
  <c r="J149" i="2"/>
  <c r="BK144" i="2"/>
  <c r="AS94" i="1"/>
  <c r="J183" i="2"/>
  <c r="J174" i="2"/>
  <c r="J170" i="2"/>
  <c r="J166" i="2"/>
  <c r="J156" i="2"/>
  <c r="J136" i="2"/>
  <c r="J130" i="2"/>
  <c r="J168" i="2"/>
  <c r="J153" i="2"/>
  <c r="J148" i="2"/>
  <c r="BK138" i="2"/>
  <c r="J128" i="2"/>
  <c r="BK176" i="2"/>
  <c r="BK163" i="2"/>
  <c r="J145" i="2"/>
  <c r="J138" i="2"/>
  <c r="BK174" i="2"/>
  <c r="BK153" i="2"/>
  <c r="J146" i="2"/>
  <c r="J142" i="2"/>
  <c r="BK181" i="2"/>
  <c r="J176" i="2"/>
  <c r="BK170" i="2"/>
  <c r="BK167" i="2"/>
  <c r="J161" i="2"/>
  <c r="J152" i="2"/>
  <c r="BK146" i="2"/>
  <c r="BK132" i="2"/>
  <c r="BK183" i="2"/>
  <c r="J167" i="2"/>
  <c r="BK158" i="2"/>
  <c r="BK152" i="2"/>
  <c r="J144" i="2"/>
  <c r="BK136" i="2"/>
  <c r="J134" i="2"/>
  <c r="J181" i="2"/>
  <c r="BK166" i="2"/>
  <c r="BK154" i="2"/>
  <c r="J141" i="2"/>
  <c r="J132" i="2"/>
  <c r="J163" i="2"/>
  <c r="J154" i="2"/>
  <c r="BK148" i="2"/>
  <c r="BK145" i="2"/>
  <c r="T177" i="2" l="1"/>
  <c r="P177" i="2"/>
  <c r="T127" i="2"/>
  <c r="P151" i="2"/>
  <c r="R160" i="2"/>
  <c r="T164" i="2"/>
  <c r="P169" i="2"/>
  <c r="BK127" i="2"/>
  <c r="J127" i="2" s="1"/>
  <c r="J96" i="2" s="1"/>
  <c r="R127" i="2"/>
  <c r="P140" i="2"/>
  <c r="T140" i="2"/>
  <c r="R151" i="2"/>
  <c r="BK160" i="2"/>
  <c r="J160" i="2" s="1"/>
  <c r="J101" i="2" s="1"/>
  <c r="BK164" i="2"/>
  <c r="J164" i="2"/>
  <c r="J102" i="2"/>
  <c r="BK169" i="2"/>
  <c r="J169" i="2"/>
  <c r="J103" i="2" s="1"/>
  <c r="R169" i="2"/>
  <c r="P127" i="2"/>
  <c r="P126" i="2" s="1"/>
  <c r="BK140" i="2"/>
  <c r="J140" i="2" s="1"/>
  <c r="J97" i="2" s="1"/>
  <c r="R140" i="2"/>
  <c r="BK151" i="2"/>
  <c r="J151" i="2"/>
  <c r="J98" i="2" s="1"/>
  <c r="T151" i="2"/>
  <c r="P160" i="2"/>
  <c r="T160" i="2"/>
  <c r="P164" i="2"/>
  <c r="R164" i="2"/>
  <c r="T169" i="2"/>
  <c r="BK157" i="2"/>
  <c r="J157" i="2" s="1"/>
  <c r="J99" i="2" s="1"/>
  <c r="BK180" i="2"/>
  <c r="J180" i="2"/>
  <c r="J106" i="2"/>
  <c r="BK178" i="2"/>
  <c r="J178" i="2" s="1"/>
  <c r="J105" i="2" s="1"/>
  <c r="BK182" i="2"/>
  <c r="J182" i="2" s="1"/>
  <c r="J107" i="2" s="1"/>
  <c r="BE128" i="2"/>
  <c r="BE130" i="2"/>
  <c r="BE134" i="2"/>
  <c r="BE136" i="2"/>
  <c r="BE138" i="2"/>
  <c r="BE149" i="2"/>
  <c r="BE154" i="2"/>
  <c r="BE158" i="2"/>
  <c r="BE170" i="2"/>
  <c r="BE172" i="2"/>
  <c r="BE176" i="2"/>
  <c r="BE179" i="2"/>
  <c r="BE132" i="2"/>
  <c r="BE145" i="2"/>
  <c r="BE146" i="2"/>
  <c r="BE152" i="2"/>
  <c r="J87" i="2"/>
  <c r="BE141" i="2"/>
  <c r="BE144" i="2"/>
  <c r="BE156" i="2"/>
  <c r="BE161" i="2"/>
  <c r="BE165" i="2"/>
  <c r="BE166" i="2"/>
  <c r="BE174" i="2"/>
  <c r="BE183" i="2"/>
  <c r="F90" i="2"/>
  <c r="BE142" i="2"/>
  <c r="BE148" i="2"/>
  <c r="BE153" i="2"/>
  <c r="BE163" i="2"/>
  <c r="BE167" i="2"/>
  <c r="BE168" i="2"/>
  <c r="BE181" i="2"/>
  <c r="F32" i="2"/>
  <c r="BA95" i="1" s="1"/>
  <c r="BA94" i="1" s="1"/>
  <c r="W30" i="1" s="1"/>
  <c r="F35" i="2"/>
  <c r="BD95" i="1" s="1"/>
  <c r="BD94" i="1" s="1"/>
  <c r="W33" i="1" s="1"/>
  <c r="F33" i="2"/>
  <c r="BB95" i="1" s="1"/>
  <c r="BB94" i="1" s="1"/>
  <c r="W31" i="1" s="1"/>
  <c r="J32" i="2"/>
  <c r="AW95" i="1" s="1"/>
  <c r="F34" i="2"/>
  <c r="BC95" i="1" s="1"/>
  <c r="BC94" i="1" s="1"/>
  <c r="AY94" i="1" s="1"/>
  <c r="R126" i="2" l="1"/>
  <c r="P159" i="2"/>
  <c r="P125" i="2" s="1"/>
  <c r="AU95" i="1" s="1"/>
  <c r="AU94" i="1" s="1"/>
  <c r="T159" i="2"/>
  <c r="R159" i="2"/>
  <c r="R125" i="2"/>
  <c r="T126" i="2"/>
  <c r="BK159" i="2"/>
  <c r="J159" i="2"/>
  <c r="J100" i="2" s="1"/>
  <c r="BK177" i="2"/>
  <c r="J177" i="2"/>
  <c r="J104" i="2"/>
  <c r="BK126" i="2"/>
  <c r="J126" i="2" s="1"/>
  <c r="J95" i="2" s="1"/>
  <c r="AX94" i="1"/>
  <c r="F31" i="2"/>
  <c r="AZ95" i="1" s="1"/>
  <c r="AZ94" i="1" s="1"/>
  <c r="W29" i="1" s="1"/>
  <c r="AW94" i="1"/>
  <c r="AK30" i="1" s="1"/>
  <c r="W32" i="1"/>
  <c r="J31" i="2"/>
  <c r="AV95" i="1" s="1"/>
  <c r="AT95" i="1" s="1"/>
  <c r="T125" i="2" l="1"/>
  <c r="BK125" i="2"/>
  <c r="J125" i="2" s="1"/>
  <c r="J28" i="2" s="1"/>
  <c r="AG95" i="1" s="1"/>
  <c r="AG94" i="1" s="1"/>
  <c r="AK26" i="1" s="1"/>
  <c r="AV94" i="1"/>
  <c r="AK29" i="1" s="1"/>
  <c r="AK35" i="1" l="1"/>
  <c r="J37" i="2"/>
  <c r="J94" i="2"/>
  <c r="AN95" i="1"/>
  <c r="AT94" i="1"/>
  <c r="AN94" i="1" l="1"/>
</calcChain>
</file>

<file path=xl/sharedStrings.xml><?xml version="1.0" encoding="utf-8"?>
<sst xmlns="http://schemas.openxmlformats.org/spreadsheetml/2006/main" count="937" uniqueCount="284">
  <si>
    <t>Export Komplet</t>
  </si>
  <si>
    <t/>
  </si>
  <si>
    <t>2.0</t>
  </si>
  <si>
    <t>False</t>
  </si>
  <si>
    <t>{201263c6-698a-40fd-ac0c-9ac282a4fba8}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</si>
  <si>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</si>
  <si>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</si>
  <si>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</si>
  <si>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</si>
  <si>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</si>
  <si>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</si>
  <si>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</si>
  <si>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</si>
  <si>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</si>
  <si>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Husova3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</si>
  <si>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</si>
  <si>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</si>
  <si>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</si>
  <si>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</si>
  <si>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</si>
  <si>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Husova 3,Brno</t>
  </si>
  <si>
    <t>Datum:</t>
  </si>
  <si>
    <t>12. 4. 2023</t>
  </si>
  <si>
    <t>Zadavatel:</t>
  </si>
  <si>
    <t>IČ:</t>
  </si>
  <si>
    <t>MmBrna,OSM Husova 3,Brno</t>
  </si>
  <si>
    <t>DIČ:</t>
  </si>
  <si>
    <t>Uchazeč:</t>
  </si>
  <si>
    <t>Vyplň údaj</t>
  </si>
  <si>
    <t>Projektant:</t>
  </si>
  <si>
    <t>ing.Ševelová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</si>
  <si>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</si>
  <si>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</si>
  <si>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</si>
  <si>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</si>
  <si>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</si>
  <si>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</si>
  <si>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</si>
  <si>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</si>
  <si>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</si>
  <si>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</si>
  <si>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</si>
  <si>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</si>
  <si>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</si>
  <si>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</si>
  <si>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</si>
  <si>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</si>
  <si>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</si>
  <si>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</si>
  <si>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</si>
  <si>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</si>
  <si>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</si>
  <si>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</si>
  <si>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</si>
  <si>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</si>
  <si>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</si>
  <si>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</si>
  <si>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</si>
  <si>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</si>
  <si>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</si>
  <si>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</si>
  <si>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</si>
  <si>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</si>
  <si>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</si>
  <si>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</si>
  <si>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</si>
  <si>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</si>
  <si>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</si>
  <si>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</si>
  <si>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</si>
  <si>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</si>
  <si>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</si>
  <si>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</si>
  <si>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</si>
  <si>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</si>
  <si>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</si>
  <si>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</si>
  <si>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</si>
  <si>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</si>
  <si>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</si>
  <si>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</si>
  <si>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</si>
  <si>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</si>
  <si>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</si>
  <si>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</si>
  <si>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</si>
  <si>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</si>
  <si>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</si>
  <si>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</si>
  <si>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</si>
  <si>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</si>
  <si>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</si>
  <si>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</si>
  <si>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</si>
  <si>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</si>
  <si>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</si>
  <si>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</si>
  <si>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</si>
  <si>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</si>
  <si>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</si>
  <si>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</si>
  <si>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</si>
  <si>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</si>
  <si>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</si>
  <si>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</si>
  <si>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</si>
  <si>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</si>
  <si>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</si>
  <si>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</si>
  <si>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</si>
  <si>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</si>
  <si>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</si>
  <si>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</si>
  <si>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</si>
  <si>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</si>
  <si>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</si>
  <si>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</si>
  <si>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</si>
  <si>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</si>
  <si>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</si>
  <si>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612135101</t>
  </si>
  <si>
    <t>Hrubá výplň rýh ve stěnách maltou jakékoli šířky rýhy</t>
  </si>
  <si>
    <t>m2</t>
  </si>
  <si>
    <t>CS ÚRS 2023 01</t>
  </si>
  <si>
    <t>4</t>
  </si>
  <si>
    <t>315856825</t>
  </si>
  <si>
    <t>VV</t>
  </si>
  <si>
    <t>(1,2+2,04)*2*0,25*7</t>
  </si>
  <si>
    <t>612325302</t>
  </si>
  <si>
    <t>Vápenocementová štuková omítka ostění nebo nadpraží</t>
  </si>
  <si>
    <t>1465206993</t>
  </si>
  <si>
    <t>(1,2+2,04*2)*0,45*7</t>
  </si>
  <si>
    <t>3</t>
  </si>
  <si>
    <t>619991011</t>
  </si>
  <si>
    <t>Obalení konstrukcí a prvků fólií přilepenou lepící páskou</t>
  </si>
  <si>
    <t>-2089509307</t>
  </si>
  <si>
    <t>1,2*2,04*7</t>
  </si>
  <si>
    <t>619995001</t>
  </si>
  <si>
    <t>Začištění omítek kolem oken, dveří, podlah nebo obkladů</t>
  </si>
  <si>
    <t>m</t>
  </si>
  <si>
    <t>1921564878</t>
  </si>
  <si>
    <t>(1,2+2,04)*2*7</t>
  </si>
  <si>
    <t>5</t>
  </si>
  <si>
    <t>619-PC 1</t>
  </si>
  <si>
    <t>Doplnění špalet v exteriéru včetně zapravení</t>
  </si>
  <si>
    <t>kus</t>
  </si>
  <si>
    <t>-988025240</t>
  </si>
  <si>
    <t>7</t>
  </si>
  <si>
    <t>632450124</t>
  </si>
  <si>
    <t>Vyrovnávací cementový potěr tl přes 40 do 50 mm ze suchých směsí provedený v pásu</t>
  </si>
  <si>
    <t>1055173026</t>
  </si>
  <si>
    <t>1,2*0,45*7</t>
  </si>
  <si>
    <t>9</t>
  </si>
  <si>
    <t>Ostatní konstrukce a práce, bourání</t>
  </si>
  <si>
    <t>949111114</t>
  </si>
  <si>
    <t>Montáž lešení lehkého kozového trubkového v  3,5 m</t>
  </si>
  <si>
    <t>sada</t>
  </si>
  <si>
    <t>-1248673252</t>
  </si>
  <si>
    <t>8</t>
  </si>
  <si>
    <t>949111214</t>
  </si>
  <si>
    <t>Příplatek k lešení lehkému kozovému trubkovému v  3,5 m za první a ZKD den použití</t>
  </si>
  <si>
    <t>1301630862</t>
  </si>
  <si>
    <t>7*5 'Přepočtené koeficientem množství</t>
  </si>
  <si>
    <t>949111814</t>
  </si>
  <si>
    <t>Demontáž lešení lehkého kozového trubkového v  3,5 m</t>
  </si>
  <si>
    <t>-1053139472</t>
  </si>
  <si>
    <t>10</t>
  </si>
  <si>
    <t>951-PC 1</t>
  </si>
  <si>
    <t>Zakrytí podlahy u měněného okna</t>
  </si>
  <si>
    <t>-1606799698</t>
  </si>
  <si>
    <t>11</t>
  </si>
  <si>
    <t>951-PC 2</t>
  </si>
  <si>
    <t>Vybourání dřevěných rámů oken dvojitých včetně křídel pl. do 4m2,při práci se musí postupovat opatrně,aby nedošlo k poškození fasády</t>
  </si>
  <si>
    <t>1743360575</t>
  </si>
  <si>
    <t>1,2*2,04*6</t>
  </si>
  <si>
    <t>12</t>
  </si>
  <si>
    <t>952901111</t>
  </si>
  <si>
    <t>Vyčištění budov bytové a občanské výstavby při výšce podlaží do 4 m</t>
  </si>
  <si>
    <t>1831051964</t>
  </si>
  <si>
    <t>13</t>
  </si>
  <si>
    <t>967-PC 3</t>
  </si>
  <si>
    <t>Přisekání celoobvodové cihly bránící k osazení nového okna</t>
  </si>
  <si>
    <t>1978085573</t>
  </si>
  <si>
    <t>997</t>
  </si>
  <si>
    <t>Přesun sutě</t>
  </si>
  <si>
    <t>14</t>
  </si>
  <si>
    <t>997013213</t>
  </si>
  <si>
    <t>Vnitrostaveništní doprava suti a vybouraných hmot pro budovy v přes 9 do 12 m ručně</t>
  </si>
  <si>
    <t>t</t>
  </si>
  <si>
    <t>-338324279</t>
  </si>
  <si>
    <t>997013501</t>
  </si>
  <si>
    <t>Odvoz suti a vybouraných hmot na skládku nebo meziskládku do 1 km se složením</t>
  </si>
  <si>
    <t>-1988987397</t>
  </si>
  <si>
    <t>16</t>
  </si>
  <si>
    <t>997013509</t>
  </si>
  <si>
    <t>Příplatek k odvozu suti a vybouraných hmot na skládku ZKD 1 km přes 1 km</t>
  </si>
  <si>
    <t>2106157825</t>
  </si>
  <si>
    <t>1,986*24 'Přepočtené koeficientem množství</t>
  </si>
  <si>
    <t>17</t>
  </si>
  <si>
    <t>997013631</t>
  </si>
  <si>
    <t>Poplatek za uložení na skládce (skládkovné) stavebního odpadu směsného kód odpadu 17 09 04</t>
  </si>
  <si>
    <t>1060025514</t>
  </si>
  <si>
    <t>998</t>
  </si>
  <si>
    <t>Přesun hmot</t>
  </si>
  <si>
    <t>18</t>
  </si>
  <si>
    <t>998018003</t>
  </si>
  <si>
    <t>Přesun hmot ruční pro budovy v přes 12 do 24 m</t>
  </si>
  <si>
    <t>556371554</t>
  </si>
  <si>
    <t>PSV</t>
  </si>
  <si>
    <t>Práce a dodávky PSV</t>
  </si>
  <si>
    <t>764</t>
  </si>
  <si>
    <t>Konstrukce klempířské</t>
  </si>
  <si>
    <t>19</t>
  </si>
  <si>
    <t>764216405</t>
  </si>
  <si>
    <t xml:space="preserve">Oplechování parapetů  z Pz plechu-napojení stávajícího parapetu </t>
  </si>
  <si>
    <t>1415857610</t>
  </si>
  <si>
    <t>7,000*1,2</t>
  </si>
  <si>
    <t>20</t>
  </si>
  <si>
    <t>998764203</t>
  </si>
  <si>
    <t>Přesun hmot procentní pro konstrukce klempířské v objektech v přes 12 do 24 m</t>
  </si>
  <si>
    <t>%</t>
  </si>
  <si>
    <t>-1620858976</t>
  </si>
  <si>
    <t>766</t>
  </si>
  <si>
    <t>Konstrukce truhlářské</t>
  </si>
  <si>
    <t>766-pc1</t>
  </si>
  <si>
    <t>D+m okna -kastlové replika včetně nátěru,těsnění okenních spár,vnitřního parapetu a demontáže vnějšího parapetu a opětovné montáže ,případně výměny vnějšího parapetu,ovládání horních oken pomocí táhla,zasklení venkovního okna provedeno imitací tmelení</t>
  </si>
  <si>
    <t>-1489733288</t>
  </si>
  <si>
    <t>22</t>
  </si>
  <si>
    <t>766-pc2</t>
  </si>
  <si>
    <t>D+m žaluzie na okna 1200/2040mm</t>
  </si>
  <si>
    <t>-1069753015</t>
  </si>
  <si>
    <t>23</t>
  </si>
  <si>
    <t>766-pc3</t>
  </si>
  <si>
    <t xml:space="preserve">D+m zarážky na okna </t>
  </si>
  <si>
    <t>367215354</t>
  </si>
  <si>
    <t>24</t>
  </si>
  <si>
    <t>998766203</t>
  </si>
  <si>
    <t>Přesun hmot procentní pro kce truhlářské v objektech v přes 12 do 24 m</t>
  </si>
  <si>
    <t>-520169775</t>
  </si>
  <si>
    <t>784</t>
  </si>
  <si>
    <t>Dokončovací práce - malby a tapety</t>
  </si>
  <si>
    <t>25</t>
  </si>
  <si>
    <t>784171111</t>
  </si>
  <si>
    <t>Zakrytí vnitřních ploch stěn v místnostech v do 3,80 m</t>
  </si>
  <si>
    <t>-1951372961</t>
  </si>
  <si>
    <t>26</t>
  </si>
  <si>
    <t>M</t>
  </si>
  <si>
    <t>28323156</t>
  </si>
  <si>
    <t>fólie pro malířské potřeby zakrývací tl 41µ 4x5m</t>
  </si>
  <si>
    <t>32</t>
  </si>
  <si>
    <t>-510917023</t>
  </si>
  <si>
    <t>17,136*1,05 'Přepočtené koeficientem množství</t>
  </si>
  <si>
    <t>27</t>
  </si>
  <si>
    <t>784221101</t>
  </si>
  <si>
    <t>Dvojnásobné bílé malby ze směsí za sucha dobře otěruvzdorných v místnostech do 3,80 m</t>
  </si>
  <si>
    <t>-1497659166</t>
  </si>
  <si>
    <t>(1,2+2,1*2)*0,4*7</t>
  </si>
  <si>
    <t>28</t>
  </si>
  <si>
    <t>784221131</t>
  </si>
  <si>
    <t>Příplatek k cenám 2x maleb za sucha otěruvzdorných za provádění pl do 5 m2</t>
  </si>
  <si>
    <t>-1661228923</t>
  </si>
  <si>
    <t>VRN</t>
  </si>
  <si>
    <t>Vedlejší rozpočtové náklady</t>
  </si>
  <si>
    <t>VRN3</t>
  </si>
  <si>
    <t>Zařízení staveniště</t>
  </si>
  <si>
    <t>29</t>
  </si>
  <si>
    <t>030001000</t>
  </si>
  <si>
    <t>Zařízení staveniště 1%</t>
  </si>
  <si>
    <t>1024</t>
  </si>
  <si>
    <t>901078258</t>
  </si>
  <si>
    <t>VRN6</t>
  </si>
  <si>
    <t>Územní vlivy</t>
  </si>
  <si>
    <t>30</t>
  </si>
  <si>
    <t>062002000</t>
  </si>
  <si>
    <t>Ztížené dopravní podmínky 3%</t>
  </si>
  <si>
    <t>1944647079</t>
  </si>
  <si>
    <t>VRN7</t>
  </si>
  <si>
    <t>Provozní vlivy</t>
  </si>
  <si>
    <t>31</t>
  </si>
  <si>
    <t>073002000</t>
  </si>
  <si>
    <t>Ztížený pohyb vozidel v centrech měst 1,5%</t>
  </si>
  <si>
    <t>436183608</t>
  </si>
  <si>
    <t>Oprava oken-3ks</t>
  </si>
  <si>
    <t>Husova 3, výměna 3 ks 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</si>
</sst>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92" workbookViewId="0">
      <selection activeCell="AI22" sqref="AI2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200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7"/>
      <c r="BE5" s="162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67" t="s">
        <v>282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7"/>
      <c r="BE6" s="163"/>
      <c r="BS6" s="14" t="s">
        <v>6</v>
      </c>
    </row>
    <row r="7" spans="1:74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63"/>
      <c r="BS7" s="14" t="s">
        <v>6</v>
      </c>
    </row>
    <row r="8" spans="1:74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63"/>
      <c r="BS8" s="14" t="s">
        <v>6</v>
      </c>
    </row>
    <row r="9" spans="1:74" ht="14.45" customHeight="1">
      <c r="B9" s="17"/>
      <c r="AR9" s="17"/>
      <c r="BE9" s="163"/>
      <c r="BS9" s="14" t="s">
        <v>6</v>
      </c>
    </row>
    <row r="10" spans="1:74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63"/>
      <c r="BS10" s="14" t="s">
        <v>6</v>
      </c>
    </row>
    <row r="11" spans="1:74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63"/>
      <c r="BS11" s="14" t="s">
        <v>6</v>
      </c>
    </row>
    <row r="12" spans="1:74" ht="6.95" customHeight="1">
      <c r="B12" s="17"/>
      <c r="AR12" s="17"/>
      <c r="BE12" s="163"/>
      <c r="BS12" s="14" t="s">
        <v>6</v>
      </c>
    </row>
    <row r="13" spans="1:74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63"/>
      <c r="BS13" s="14" t="s">
        <v>6</v>
      </c>
    </row>
    <row r="14" spans="1:74" ht="12.75">
      <c r="B14" s="17"/>
      <c r="E14" s="168" t="s">
        <v>28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4" t="s">
        <v>26</v>
      </c>
      <c r="AN14" s="26" t="s">
        <v>28</v>
      </c>
      <c r="AR14" s="17"/>
      <c r="BE14" s="163"/>
      <c r="BS14" s="14" t="s">
        <v>6</v>
      </c>
    </row>
    <row r="15" spans="1:74" ht="6.95" customHeight="1">
      <c r="B15" s="17"/>
      <c r="AR15" s="17"/>
      <c r="BE15" s="163"/>
      <c r="BS15" s="14" t="s">
        <v>3</v>
      </c>
    </row>
    <row r="16" spans="1:74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63"/>
      <c r="BS16" s="14" t="s">
        <v>3</v>
      </c>
    </row>
    <row r="17" spans="2:7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163"/>
      <c r="BS17" s="14" t="s">
        <v>31</v>
      </c>
    </row>
    <row r="18" spans="2:71" ht="6.95" customHeight="1">
      <c r="B18" s="17"/>
      <c r="AR18" s="17"/>
      <c r="BE18" s="163"/>
      <c r="BS18" s="14" t="s">
        <v>6</v>
      </c>
    </row>
    <row r="19" spans="2:7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163"/>
      <c r="BS19" s="14" t="s">
        <v>6</v>
      </c>
    </row>
    <row r="20" spans="2:7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163"/>
      <c r="BS20" s="14" t="s">
        <v>31</v>
      </c>
    </row>
    <row r="21" spans="2:71" ht="6.95" customHeight="1">
      <c r="B21" s="17"/>
      <c r="AR21" s="17"/>
      <c r="BE21" s="163"/>
    </row>
    <row r="22" spans="2:71" ht="12" customHeight="1">
      <c r="B22" s="17"/>
      <c r="D22" s="24" t="s">
        <v>33</v>
      </c>
      <c r="AR22" s="17"/>
      <c r="BE22" s="163"/>
    </row>
    <row r="23" spans="2:7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  <c r="BE23" s="163"/>
    </row>
    <row r="24" spans="2:71" ht="6.95" customHeight="1">
      <c r="B24" s="17"/>
      <c r="AR24" s="17"/>
      <c r="BE24" s="163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3"/>
    </row>
    <row r="26" spans="2:71" s="1" customFormat="1" ht="25.9" customHeight="1">
      <c r="B26" s="29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1">
        <f>ROUND(AG94,2)</f>
        <v>0</v>
      </c>
      <c r="AL26" s="172"/>
      <c r="AM26" s="172"/>
      <c r="AN26" s="172"/>
      <c r="AO26" s="172"/>
      <c r="AR26" s="29"/>
      <c r="BE26" s="163"/>
    </row>
    <row r="27" spans="2:71" s="1" customFormat="1" ht="6.95" customHeight="1">
      <c r="B27" s="29"/>
      <c r="AR27" s="29"/>
      <c r="BE27" s="163"/>
    </row>
    <row r="28" spans="2:71" s="1" customFormat="1" ht="12.75">
      <c r="B28" s="29"/>
      <c r="L28" s="173" t="s">
        <v>35</v>
      </c>
      <c r="M28" s="173"/>
      <c r="N28" s="173"/>
      <c r="O28" s="173"/>
      <c r="P28" s="173"/>
      <c r="W28" s="173" t="s">
        <v>36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37</v>
      </c>
      <c r="AL28" s="173"/>
      <c r="AM28" s="173"/>
      <c r="AN28" s="173"/>
      <c r="AO28" s="173"/>
      <c r="AR28" s="29"/>
      <c r="BE28" s="163"/>
    </row>
    <row r="29" spans="2:71" s="2" customFormat="1" ht="14.45" customHeight="1">
      <c r="B29" s="33"/>
      <c r="D29" s="24" t="s">
        <v>38</v>
      </c>
      <c r="F29" s="24" t="s">
        <v>39</v>
      </c>
      <c r="L29" s="176">
        <v>0.21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3"/>
      <c r="BE29" s="164"/>
    </row>
    <row r="30" spans="2:71" s="2" customFormat="1" ht="14.45" customHeight="1">
      <c r="B30" s="33"/>
      <c r="F30" s="24" t="s">
        <v>40</v>
      </c>
      <c r="L30" s="176">
        <v>0.15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3"/>
      <c r="BE30" s="164"/>
    </row>
    <row r="31" spans="2:71" s="2" customFormat="1" ht="14.45" hidden="1" customHeight="1">
      <c r="B31" s="33"/>
      <c r="F31" s="24" t="s">
        <v>41</v>
      </c>
      <c r="L31" s="176">
        <v>0.21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3"/>
      <c r="BE31" s="164"/>
    </row>
    <row r="32" spans="2:71" s="2" customFormat="1" ht="14.45" hidden="1" customHeight="1">
      <c r="B32" s="33"/>
      <c r="F32" s="24" t="s">
        <v>42</v>
      </c>
      <c r="L32" s="176">
        <v>0.15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3"/>
      <c r="BE32" s="164"/>
    </row>
    <row r="33" spans="2:57" s="2" customFormat="1" ht="14.45" hidden="1" customHeight="1">
      <c r="B33" s="33"/>
      <c r="F33" s="24" t="s">
        <v>43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3"/>
      <c r="BE33" s="164"/>
    </row>
    <row r="34" spans="2:57" s="1" customFormat="1" ht="6.95" customHeight="1">
      <c r="B34" s="29"/>
      <c r="AR34" s="29"/>
      <c r="BE34" s="163"/>
    </row>
    <row r="35" spans="2:57" s="1" customFormat="1" ht="25.9" customHeight="1">
      <c r="B35" s="29"/>
      <c r="C35" s="34"/>
      <c r="D35" s="35" t="s">
        <v>44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45</v>
      </c>
      <c r="U35" s="36"/>
      <c r="V35" s="36"/>
      <c r="W35" s="36"/>
      <c r="X35" s="177" t="s">
        <v>46</v>
      </c>
      <c r="Y35" s="178"/>
      <c r="Z35" s="178"/>
      <c r="AA35" s="178"/>
      <c r="AB35" s="178"/>
      <c r="AC35" s="36"/>
      <c r="AD35" s="36"/>
      <c r="AE35" s="36"/>
      <c r="AF35" s="36"/>
      <c r="AG35" s="36"/>
      <c r="AH35" s="36"/>
      <c r="AI35" s="36"/>
      <c r="AJ35" s="36"/>
      <c r="AK35" s="179">
        <f>SUM(AK26:AK33)</f>
        <v>0</v>
      </c>
      <c r="AL35" s="178"/>
      <c r="AM35" s="178"/>
      <c r="AN35" s="178"/>
      <c r="AO35" s="180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48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49</v>
      </c>
      <c r="AI60" s="31"/>
      <c r="AJ60" s="31"/>
      <c r="AK60" s="31"/>
      <c r="AL60" s="31"/>
      <c r="AM60" s="40" t="s">
        <v>50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52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49</v>
      </c>
      <c r="AI75" s="31"/>
      <c r="AJ75" s="31"/>
      <c r="AK75" s="31"/>
      <c r="AL75" s="31"/>
      <c r="AM75" s="40" t="s">
        <v>50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5" customHeight="1">
      <c r="B82" s="29"/>
      <c r="C82" s="18" t="s">
        <v>53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Husova3</v>
      </c>
      <c r="AR84" s="45"/>
    </row>
    <row r="85" spans="1:90" s="4" customFormat="1" ht="36.950000000000003" customHeight="1">
      <c r="B85" s="46"/>
      <c r="C85" s="47" t="s">
        <v>16</v>
      </c>
      <c r="L85" s="181" t="s">
        <v>283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R85" s="46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4" t="s">
        <v>19</v>
      </c>
      <c r="L87" s="48" t="str">
        <f>IF(K8="","",K8)</f>
        <v>Husova 3,Brno</v>
      </c>
      <c r="AI87" s="24" t="s">
        <v>21</v>
      </c>
      <c r="AM87" s="183" t="str">
        <f>IF(AN8= "","",AN8)</f>
        <v>12. 4. 2023</v>
      </c>
      <c r="AN87" s="183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4" t="s">
        <v>23</v>
      </c>
      <c r="L89" s="3" t="str">
        <f>IF(E11= "","",E11)</f>
        <v>MmBrna,OSM Husova 3,Brno</v>
      </c>
      <c r="AI89" s="24" t="s">
        <v>29</v>
      </c>
      <c r="AM89" s="184" t="str">
        <f>IF(E17="","",E17)</f>
        <v>ing.Ševelová</v>
      </c>
      <c r="AN89" s="185"/>
      <c r="AO89" s="185"/>
      <c r="AP89" s="185"/>
      <c r="AR89" s="29"/>
      <c r="AS89" s="186" t="s">
        <v>54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29"/>
      <c r="C90" s="24" t="s">
        <v>27</v>
      </c>
      <c r="L90" s="3" t="str">
        <f>IF(E14= "Vyplň údaj","",E14)</f>
        <v/>
      </c>
      <c r="AI90" s="24" t="s">
        <v>32</v>
      </c>
      <c r="AM90" s="184" t="str">
        <f>IF(E20="","",E20)</f>
        <v>ing.Ševelová</v>
      </c>
      <c r="AN90" s="185"/>
      <c r="AO90" s="185"/>
      <c r="AP90" s="185"/>
      <c r="AR90" s="29"/>
      <c r="AS90" s="188"/>
      <c r="AT90" s="189"/>
      <c r="BD90" s="53"/>
    </row>
    <row r="91" spans="1:90" s="1" customFormat="1" ht="10.9" customHeight="1">
      <c r="B91" s="29"/>
      <c r="AR91" s="29"/>
      <c r="AS91" s="188"/>
      <c r="AT91" s="189"/>
      <c r="BD91" s="53"/>
    </row>
    <row r="92" spans="1:90" s="1" customFormat="1" ht="29.25" customHeight="1">
      <c r="B92" s="29"/>
      <c r="C92" s="190" t="s">
        <v>55</v>
      </c>
      <c r="D92" s="191"/>
      <c r="E92" s="191"/>
      <c r="F92" s="191"/>
      <c r="G92" s="191"/>
      <c r="H92" s="54"/>
      <c r="I92" s="192" t="s">
        <v>56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57</v>
      </c>
      <c r="AH92" s="191"/>
      <c r="AI92" s="191"/>
      <c r="AJ92" s="191"/>
      <c r="AK92" s="191"/>
      <c r="AL92" s="191"/>
      <c r="AM92" s="191"/>
      <c r="AN92" s="192" t="s">
        <v>58</v>
      </c>
      <c r="AO92" s="191"/>
      <c r="AP92" s="194"/>
      <c r="AQ92" s="55" t="s">
        <v>59</v>
      </c>
      <c r="AR92" s="29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0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73</v>
      </c>
      <c r="BT94" s="69" t="s">
        <v>74</v>
      </c>
      <c r="BV94" s="69" t="s">
        <v>75</v>
      </c>
      <c r="BW94" s="69" t="s">
        <v>4</v>
      </c>
      <c r="BX94" s="69" t="s">
        <v>76</v>
      </c>
      <c r="CL94" s="69" t="s">
        <v>1</v>
      </c>
    </row>
    <row r="95" spans="1:90" s="6" customFormat="1" ht="16.5" customHeight="1">
      <c r="A95" s="70" t="s">
        <v>77</v>
      </c>
      <c r="B95" s="71"/>
      <c r="C95" s="72"/>
      <c r="D95" s="197" t="s">
        <v>14</v>
      </c>
      <c r="E95" s="197"/>
      <c r="F95" s="197"/>
      <c r="G95" s="197"/>
      <c r="H95" s="197"/>
      <c r="I95" s="73"/>
      <c r="J95" s="197" t="s">
        <v>282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'Husova3 - Oprava oken-7ks'!J28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4" t="s">
        <v>78</v>
      </c>
      <c r="AR95" s="71"/>
      <c r="AS95" s="75">
        <v>0</v>
      </c>
      <c r="AT95" s="76">
        <f>ROUND(SUM(AV95:AW95),2)</f>
        <v>0</v>
      </c>
      <c r="AU95" s="77">
        <f>'Husova3 - Oprava oken-7ks'!P125</f>
        <v>0</v>
      </c>
      <c r="AV95" s="76">
        <f>'Husova3 - Oprava oken-7ks'!J31</f>
        <v>0</v>
      </c>
      <c r="AW95" s="76">
        <f>'Husova3 - Oprava oken-7ks'!J32</f>
        <v>0</v>
      </c>
      <c r="AX95" s="76">
        <f>'Husova3 - Oprava oken-7ks'!J33</f>
        <v>0</v>
      </c>
      <c r="AY95" s="76">
        <f>'Husova3 - Oprava oken-7ks'!J34</f>
        <v>0</v>
      </c>
      <c r="AZ95" s="76">
        <f>'Husova3 - Oprava oken-7ks'!F31</f>
        <v>0</v>
      </c>
      <c r="BA95" s="76">
        <f>'Husova3 - Oprava oken-7ks'!F32</f>
        <v>0</v>
      </c>
      <c r="BB95" s="76">
        <f>'Husova3 - Oprava oken-7ks'!F33</f>
        <v>0</v>
      </c>
      <c r="BC95" s="76">
        <f>'Husova3 - Oprava oken-7ks'!F34</f>
        <v>0</v>
      </c>
      <c r="BD95" s="78">
        <f>'Husova3 - Oprava oken-7ks'!F35</f>
        <v>0</v>
      </c>
      <c r="BT95" s="79" t="s">
        <v>79</v>
      </c>
      <c r="BU95" s="79" t="s">
        <v>80</v>
      </c>
      <c r="BV95" s="79" t="s">
        <v>75</v>
      </c>
      <c r="BW95" s="79" t="s">
        <v>4</v>
      </c>
      <c r="BX95" s="79" t="s">
        <v>76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Husova3 - Oprava oken-7ks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4"/>
  <sheetViews>
    <sheetView showGridLines="0" tabSelected="1" workbookViewId="0">
      <selection activeCell="Z15" sqref="Z1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82</v>
      </c>
      <c r="L4" s="17"/>
      <c r="M4" s="80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6.5" customHeight="1">
      <c r="B7" s="29"/>
      <c r="E7" s="181" t="s">
        <v>282</v>
      </c>
      <c r="F7" s="201"/>
      <c r="G7" s="201"/>
      <c r="H7" s="201"/>
      <c r="L7" s="29"/>
    </row>
    <row r="8" spans="2:46" s="1" customFormat="1" ht="11.25">
      <c r="B8" s="29"/>
      <c r="L8" s="29"/>
    </row>
    <row r="9" spans="2:46" s="1" customFormat="1" ht="12" customHeight="1">
      <c r="B9" s="29"/>
      <c r="D9" s="24" t="s">
        <v>17</v>
      </c>
      <c r="F9" s="22" t="s">
        <v>1</v>
      </c>
      <c r="I9" s="24" t="s">
        <v>18</v>
      </c>
      <c r="J9" s="22" t="s">
        <v>1</v>
      </c>
      <c r="L9" s="29"/>
    </row>
    <row r="10" spans="2:46" s="1" customFormat="1" ht="12" customHeight="1">
      <c r="B10" s="29"/>
      <c r="D10" s="24" t="s">
        <v>19</v>
      </c>
      <c r="F10" s="22" t="s">
        <v>20</v>
      </c>
      <c r="I10" s="24" t="s">
        <v>21</v>
      </c>
      <c r="J10" s="49" t="str">
        <f>'Rekapitulace stavby'!AN8</f>
        <v>12. 4. 2023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23</v>
      </c>
      <c r="I12" s="24" t="s">
        <v>24</v>
      </c>
      <c r="J12" s="22" t="s">
        <v>1</v>
      </c>
      <c r="L12" s="29"/>
    </row>
    <row r="13" spans="2:46" s="1" customFormat="1" ht="18" customHeight="1">
      <c r="B13" s="29"/>
      <c r="E13" s="22" t="s">
        <v>25</v>
      </c>
      <c r="I13" s="24" t="s">
        <v>26</v>
      </c>
      <c r="J13" s="22" t="s">
        <v>1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27</v>
      </c>
      <c r="I15" s="24" t="s">
        <v>24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02" t="str">
        <f>'Rekapitulace stavby'!E14</f>
        <v>Vyplň údaj</v>
      </c>
      <c r="F16" s="165"/>
      <c r="G16" s="165"/>
      <c r="H16" s="165"/>
      <c r="I16" s="24" t="s">
        <v>26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29</v>
      </c>
      <c r="I18" s="24" t="s">
        <v>24</v>
      </c>
      <c r="J18" s="22" t="s">
        <v>1</v>
      </c>
      <c r="L18" s="29"/>
    </row>
    <row r="19" spans="2:12" s="1" customFormat="1" ht="18" customHeight="1">
      <c r="B19" s="29"/>
      <c r="E19" s="22" t="s">
        <v>30</v>
      </c>
      <c r="I19" s="24" t="s">
        <v>26</v>
      </c>
      <c r="J19" s="22" t="s">
        <v>1</v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32</v>
      </c>
      <c r="I21" s="24" t="s">
        <v>24</v>
      </c>
      <c r="J21" s="22" t="s">
        <v>1</v>
      </c>
      <c r="L21" s="29"/>
    </row>
    <row r="22" spans="2:12" s="1" customFormat="1" ht="18" customHeight="1">
      <c r="B22" s="29"/>
      <c r="E22" s="22" t="s">
        <v>30</v>
      </c>
      <c r="I22" s="24" t="s">
        <v>26</v>
      </c>
      <c r="J22" s="22" t="s">
        <v>1</v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33</v>
      </c>
      <c r="L24" s="29"/>
    </row>
    <row r="25" spans="2:12" s="7" customFormat="1" ht="16.5" customHeight="1">
      <c r="B25" s="81"/>
      <c r="E25" s="170" t="s">
        <v>1</v>
      </c>
      <c r="F25" s="170"/>
      <c r="G25" s="170"/>
      <c r="H25" s="170"/>
      <c r="L25" s="81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34</v>
      </c>
      <c r="J28" s="63">
        <f>ROUND(J125, 2)</f>
        <v>0</v>
      </c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5" customHeight="1">
      <c r="B30" s="29"/>
      <c r="F30" s="32" t="s">
        <v>36</v>
      </c>
      <c r="I30" s="32" t="s">
        <v>35</v>
      </c>
      <c r="J30" s="32" t="s">
        <v>37</v>
      </c>
      <c r="L30" s="29"/>
    </row>
    <row r="31" spans="2:12" s="1" customFormat="1" ht="14.45" customHeight="1">
      <c r="B31" s="29"/>
      <c r="D31" s="52" t="s">
        <v>38</v>
      </c>
      <c r="E31" s="24" t="s">
        <v>39</v>
      </c>
      <c r="F31" s="83">
        <f>ROUND((SUM(BE125:BE183)),  2)</f>
        <v>0</v>
      </c>
      <c r="I31" s="84">
        <v>0.21</v>
      </c>
      <c r="J31" s="83">
        <f>ROUND(((SUM(BE125:BE183))*I31),  2)</f>
        <v>0</v>
      </c>
      <c r="L31" s="29"/>
    </row>
    <row r="32" spans="2:12" s="1" customFormat="1" ht="14.45" customHeight="1">
      <c r="B32" s="29"/>
      <c r="E32" s="24" t="s">
        <v>40</v>
      </c>
      <c r="F32" s="83">
        <f>ROUND((SUM(BF125:BF183)),  2)</f>
        <v>0</v>
      </c>
      <c r="I32" s="84">
        <v>0.15</v>
      </c>
      <c r="J32" s="83">
        <f>ROUND(((SUM(BF125:BF183))*I32),  2)</f>
        <v>0</v>
      </c>
      <c r="L32" s="29"/>
    </row>
    <row r="33" spans="2:12" s="1" customFormat="1" ht="14.45" hidden="1" customHeight="1">
      <c r="B33" s="29"/>
      <c r="E33" s="24" t="s">
        <v>41</v>
      </c>
      <c r="F33" s="83">
        <f>ROUND((SUM(BG125:BG183)),  2)</f>
        <v>0</v>
      </c>
      <c r="I33" s="84">
        <v>0.21</v>
      </c>
      <c r="J33" s="83">
        <f>0</f>
        <v>0</v>
      </c>
      <c r="L33" s="29"/>
    </row>
    <row r="34" spans="2:12" s="1" customFormat="1" ht="14.45" hidden="1" customHeight="1">
      <c r="B34" s="29"/>
      <c r="E34" s="24" t="s">
        <v>42</v>
      </c>
      <c r="F34" s="83">
        <f>ROUND((SUM(BH125:BH183)),  2)</f>
        <v>0</v>
      </c>
      <c r="I34" s="84">
        <v>0.15</v>
      </c>
      <c r="J34" s="83">
        <f>0</f>
        <v>0</v>
      </c>
      <c r="L34" s="29"/>
    </row>
    <row r="35" spans="2:12" s="1" customFormat="1" ht="14.45" hidden="1" customHeight="1">
      <c r="B35" s="29"/>
      <c r="E35" s="24" t="s">
        <v>43</v>
      </c>
      <c r="F35" s="83">
        <f>ROUND((SUM(BI125:BI183)),  2)</f>
        <v>0</v>
      </c>
      <c r="I35" s="84">
        <v>0</v>
      </c>
      <c r="J35" s="83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5"/>
      <c r="D37" s="86" t="s">
        <v>44</v>
      </c>
      <c r="E37" s="54"/>
      <c r="F37" s="54"/>
      <c r="G37" s="87" t="s">
        <v>45</v>
      </c>
      <c r="H37" s="88" t="s">
        <v>46</v>
      </c>
      <c r="I37" s="54"/>
      <c r="J37" s="89">
        <f>SUM(J28:J35)</f>
        <v>0</v>
      </c>
      <c r="K37" s="90"/>
      <c r="L37" s="29"/>
    </row>
    <row r="38" spans="2:12" s="1" customFormat="1" ht="14.45" customHeight="1">
      <c r="B38" s="29"/>
      <c r="L38" s="29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49</v>
      </c>
      <c r="E61" s="31"/>
      <c r="F61" s="91" t="s">
        <v>50</v>
      </c>
      <c r="G61" s="40" t="s">
        <v>49</v>
      </c>
      <c r="H61" s="31"/>
      <c r="I61" s="31"/>
      <c r="J61" s="92" t="s">
        <v>50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49</v>
      </c>
      <c r="E76" s="31"/>
      <c r="F76" s="91" t="s">
        <v>50</v>
      </c>
      <c r="G76" s="40" t="s">
        <v>49</v>
      </c>
      <c r="H76" s="31"/>
      <c r="I76" s="31"/>
      <c r="J76" s="92" t="s">
        <v>50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83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81" t="str">
        <f>E7</f>
        <v>Oprava oken-3ks</v>
      </c>
      <c r="F85" s="201"/>
      <c r="G85" s="201"/>
      <c r="H85" s="201"/>
      <c r="L85" s="29"/>
    </row>
    <row r="86" spans="2:47" s="1" customFormat="1" ht="6.95" customHeight="1">
      <c r="B86" s="29"/>
      <c r="L86" s="29"/>
    </row>
    <row r="87" spans="2:47" s="1" customFormat="1" ht="12" customHeight="1">
      <c r="B87" s="29"/>
      <c r="C87" s="24" t="s">
        <v>19</v>
      </c>
      <c r="F87" s="22" t="str">
        <f>F10</f>
        <v>Husova 3,Brno</v>
      </c>
      <c r="I87" s="24" t="s">
        <v>21</v>
      </c>
      <c r="J87" s="49" t="str">
        <f>IF(J10="","",J10)</f>
        <v>12. 4. 2023</v>
      </c>
      <c r="L87" s="29"/>
    </row>
    <row r="88" spans="2:47" s="1" customFormat="1" ht="6.95" customHeight="1">
      <c r="B88" s="29"/>
      <c r="L88" s="29"/>
    </row>
    <row r="89" spans="2:47" s="1" customFormat="1" ht="15.2" customHeight="1">
      <c r="B89" s="29"/>
      <c r="C89" s="24" t="s">
        <v>23</v>
      </c>
      <c r="F89" s="22" t="str">
        <f>E13</f>
        <v>MmBrna,OSM Husova 3,Brno</v>
      </c>
      <c r="I89" s="24" t="s">
        <v>29</v>
      </c>
      <c r="J89" s="27" t="str">
        <f>E19</f>
        <v>ing.Ševelová</v>
      </c>
      <c r="L89" s="29"/>
    </row>
    <row r="90" spans="2:47" s="1" customFormat="1" ht="15.2" customHeight="1">
      <c r="B90" s="29"/>
      <c r="C90" s="24" t="s">
        <v>27</v>
      </c>
      <c r="F90" s="22" t="str">
        <f>IF(E16="","",E16)</f>
        <v>Vyplň údaj</v>
      </c>
      <c r="I90" s="24" t="s">
        <v>32</v>
      </c>
      <c r="J90" s="27" t="str">
        <f>E22</f>
        <v>ing.Ševelová</v>
      </c>
      <c r="L90" s="29"/>
    </row>
    <row r="91" spans="2:47" s="1" customFormat="1" ht="10.35" customHeight="1">
      <c r="B91" s="29"/>
      <c r="L91" s="29"/>
    </row>
    <row r="92" spans="2:47" s="1" customFormat="1" ht="29.25" customHeight="1">
      <c r="B92" s="29"/>
      <c r="C92" s="93" t="s">
        <v>84</v>
      </c>
      <c r="D92" s="85"/>
      <c r="E92" s="85"/>
      <c r="F92" s="85"/>
      <c r="G92" s="85"/>
      <c r="H92" s="85"/>
      <c r="I92" s="85"/>
      <c r="J92" s="94" t="s">
        <v>85</v>
      </c>
      <c r="K92" s="85"/>
      <c r="L92" s="29"/>
    </row>
    <row r="93" spans="2:47" s="1" customFormat="1" ht="10.35" customHeight="1">
      <c r="B93" s="29"/>
      <c r="L93" s="29"/>
    </row>
    <row r="94" spans="2:47" s="1" customFormat="1" ht="22.9" customHeight="1">
      <c r="B94" s="29"/>
      <c r="C94" s="95" t="s">
        <v>86</v>
      </c>
      <c r="J94" s="63">
        <f>J125</f>
        <v>0</v>
      </c>
      <c r="L94" s="29"/>
      <c r="AU94" s="14" t="s">
        <v>87</v>
      </c>
    </row>
    <row r="95" spans="2:47" s="8" customFormat="1" ht="24.95" customHeight="1">
      <c r="B95" s="96"/>
      <c r="D95" s="97" t="s">
        <v>88</v>
      </c>
      <c r="E95" s="98"/>
      <c r="F95" s="98"/>
      <c r="G95" s="98"/>
      <c r="H95" s="98"/>
      <c r="I95" s="98"/>
      <c r="J95" s="99">
        <f>J126</f>
        <v>0</v>
      </c>
      <c r="L95" s="96"/>
    </row>
    <row r="96" spans="2:47" s="9" customFormat="1" ht="19.899999999999999" customHeight="1">
      <c r="B96" s="100"/>
      <c r="D96" s="101" t="s">
        <v>89</v>
      </c>
      <c r="E96" s="102"/>
      <c r="F96" s="102"/>
      <c r="G96" s="102"/>
      <c r="H96" s="102"/>
      <c r="I96" s="102"/>
      <c r="J96" s="103">
        <f>J127</f>
        <v>0</v>
      </c>
      <c r="L96" s="100"/>
    </row>
    <row r="97" spans="2:12" s="9" customFormat="1" ht="19.899999999999999" customHeight="1">
      <c r="B97" s="100"/>
      <c r="D97" s="101" t="s">
        <v>90</v>
      </c>
      <c r="E97" s="102"/>
      <c r="F97" s="102"/>
      <c r="G97" s="102"/>
      <c r="H97" s="102"/>
      <c r="I97" s="102"/>
      <c r="J97" s="103">
        <f>J140</f>
        <v>0</v>
      </c>
      <c r="L97" s="100"/>
    </row>
    <row r="98" spans="2:12" s="9" customFormat="1" ht="19.899999999999999" customHeight="1">
      <c r="B98" s="100"/>
      <c r="D98" s="101" t="s">
        <v>91</v>
      </c>
      <c r="E98" s="102"/>
      <c r="F98" s="102"/>
      <c r="G98" s="102"/>
      <c r="H98" s="102"/>
      <c r="I98" s="102"/>
      <c r="J98" s="103">
        <f>J151</f>
        <v>0</v>
      </c>
      <c r="L98" s="100"/>
    </row>
    <row r="99" spans="2:12" s="9" customFormat="1" ht="19.899999999999999" customHeight="1">
      <c r="B99" s="100"/>
      <c r="D99" s="101" t="s">
        <v>92</v>
      </c>
      <c r="E99" s="102"/>
      <c r="F99" s="102"/>
      <c r="G99" s="102"/>
      <c r="H99" s="102"/>
      <c r="I99" s="102"/>
      <c r="J99" s="103">
        <f>J157</f>
        <v>0</v>
      </c>
      <c r="L99" s="100"/>
    </row>
    <row r="100" spans="2:12" s="8" customFormat="1" ht="24.95" customHeight="1">
      <c r="B100" s="96"/>
      <c r="D100" s="97" t="s">
        <v>93</v>
      </c>
      <c r="E100" s="98"/>
      <c r="F100" s="98"/>
      <c r="G100" s="98"/>
      <c r="H100" s="98"/>
      <c r="I100" s="98"/>
      <c r="J100" s="99">
        <f>J159</f>
        <v>0</v>
      </c>
      <c r="L100" s="96"/>
    </row>
    <row r="101" spans="2:12" s="9" customFormat="1" ht="19.899999999999999" customHeight="1">
      <c r="B101" s="100"/>
      <c r="D101" s="101" t="s">
        <v>94</v>
      </c>
      <c r="E101" s="102"/>
      <c r="F101" s="102"/>
      <c r="G101" s="102"/>
      <c r="H101" s="102"/>
      <c r="I101" s="102"/>
      <c r="J101" s="103">
        <f>J160</f>
        <v>0</v>
      </c>
      <c r="L101" s="100"/>
    </row>
    <row r="102" spans="2:12" s="9" customFormat="1" ht="19.899999999999999" customHeight="1">
      <c r="B102" s="100"/>
      <c r="D102" s="101" t="s">
        <v>95</v>
      </c>
      <c r="E102" s="102"/>
      <c r="F102" s="102"/>
      <c r="G102" s="102"/>
      <c r="H102" s="102"/>
      <c r="I102" s="102"/>
      <c r="J102" s="103">
        <f>J164</f>
        <v>0</v>
      </c>
      <c r="L102" s="100"/>
    </row>
    <row r="103" spans="2:12" s="9" customFormat="1" ht="19.899999999999999" customHeight="1">
      <c r="B103" s="100"/>
      <c r="D103" s="101" t="s">
        <v>96</v>
      </c>
      <c r="E103" s="102"/>
      <c r="F103" s="102"/>
      <c r="G103" s="102"/>
      <c r="H103" s="102"/>
      <c r="I103" s="102"/>
      <c r="J103" s="103">
        <f>J169</f>
        <v>0</v>
      </c>
      <c r="L103" s="100"/>
    </row>
    <row r="104" spans="2:12" s="8" customFormat="1" ht="24.95" customHeight="1">
      <c r="B104" s="96"/>
      <c r="D104" s="97" t="s">
        <v>97</v>
      </c>
      <c r="E104" s="98"/>
      <c r="F104" s="98"/>
      <c r="G104" s="98"/>
      <c r="H104" s="98"/>
      <c r="I104" s="98"/>
      <c r="J104" s="99">
        <f>J177</f>
        <v>0</v>
      </c>
      <c r="L104" s="96"/>
    </row>
    <row r="105" spans="2:12" s="9" customFormat="1" ht="19.899999999999999" customHeight="1">
      <c r="B105" s="100"/>
      <c r="D105" s="101" t="s">
        <v>98</v>
      </c>
      <c r="E105" s="102"/>
      <c r="F105" s="102"/>
      <c r="G105" s="102"/>
      <c r="H105" s="102"/>
      <c r="I105" s="102"/>
      <c r="J105" s="103">
        <f>J178</f>
        <v>0</v>
      </c>
      <c r="L105" s="100"/>
    </row>
    <row r="106" spans="2:12" s="9" customFormat="1" ht="19.899999999999999" customHeight="1">
      <c r="B106" s="100"/>
      <c r="D106" s="101" t="s">
        <v>99</v>
      </c>
      <c r="E106" s="102"/>
      <c r="F106" s="102"/>
      <c r="G106" s="102"/>
      <c r="H106" s="102"/>
      <c r="I106" s="102"/>
      <c r="J106" s="103">
        <f>J180</f>
        <v>0</v>
      </c>
      <c r="L106" s="100"/>
    </row>
    <row r="107" spans="2:12" s="9" customFormat="1" ht="19.899999999999999" customHeight="1">
      <c r="B107" s="100"/>
      <c r="D107" s="101" t="s">
        <v>100</v>
      </c>
      <c r="E107" s="102"/>
      <c r="F107" s="102"/>
      <c r="G107" s="102"/>
      <c r="H107" s="102"/>
      <c r="I107" s="102"/>
      <c r="J107" s="103">
        <f>J182</f>
        <v>0</v>
      </c>
      <c r="L107" s="100"/>
    </row>
    <row r="108" spans="2:12" s="1" customFormat="1" ht="21.75" customHeight="1">
      <c r="B108" s="29"/>
      <c r="L108" s="29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65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65" s="1" customFormat="1" ht="24.95" customHeight="1">
      <c r="B114" s="29"/>
      <c r="C114" s="18" t="s">
        <v>101</v>
      </c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16</v>
      </c>
      <c r="L116" s="29"/>
    </row>
    <row r="117" spans="2:65" s="1" customFormat="1" ht="16.5" customHeight="1">
      <c r="B117" s="29"/>
      <c r="E117" s="181" t="str">
        <f>E7</f>
        <v>Oprava oken-3ks</v>
      </c>
      <c r="F117" s="201"/>
      <c r="G117" s="201"/>
      <c r="H117" s="201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19</v>
      </c>
      <c r="F119" s="22" t="str">
        <f>F10</f>
        <v>Husova 3,Brno</v>
      </c>
      <c r="I119" s="24" t="s">
        <v>21</v>
      </c>
      <c r="J119" s="49" t="str">
        <f>IF(J10="","",J10)</f>
        <v>12. 4. 2023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23</v>
      </c>
      <c r="F121" s="22" t="str">
        <f>E13</f>
        <v>MmBrna,OSM Husova 3,Brno</v>
      </c>
      <c r="I121" s="24" t="s">
        <v>29</v>
      </c>
      <c r="J121" s="27" t="str">
        <f>E19</f>
        <v>ing.Ševelová</v>
      </c>
      <c r="L121" s="29"/>
    </row>
    <row r="122" spans="2:65" s="1" customFormat="1" ht="15.2" customHeight="1">
      <c r="B122" s="29"/>
      <c r="C122" s="24" t="s">
        <v>27</v>
      </c>
      <c r="F122" s="22" t="str">
        <f>IF(E16="","",E16)</f>
        <v>Vyplň údaj</v>
      </c>
      <c r="I122" s="24" t="s">
        <v>32</v>
      </c>
      <c r="J122" s="27" t="str">
        <f>E22</f>
        <v>ing.Ševelová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4"/>
      <c r="C124" s="105" t="s">
        <v>102</v>
      </c>
      <c r="D124" s="106" t="s">
        <v>59</v>
      </c>
      <c r="E124" s="106" t="s">
        <v>55</v>
      </c>
      <c r="F124" s="106" t="s">
        <v>56</v>
      </c>
      <c r="G124" s="106" t="s">
        <v>103</v>
      </c>
      <c r="H124" s="106" t="s">
        <v>104</v>
      </c>
      <c r="I124" s="106" t="s">
        <v>105</v>
      </c>
      <c r="J124" s="106" t="s">
        <v>85</v>
      </c>
      <c r="K124" s="107" t="s">
        <v>106</v>
      </c>
      <c r="L124" s="104"/>
      <c r="M124" s="56" t="s">
        <v>1</v>
      </c>
      <c r="N124" s="57" t="s">
        <v>38</v>
      </c>
      <c r="O124" s="57" t="s">
        <v>107</v>
      </c>
      <c r="P124" s="57" t="s">
        <v>108</v>
      </c>
      <c r="Q124" s="57" t="s">
        <v>109</v>
      </c>
      <c r="R124" s="57" t="s">
        <v>110</v>
      </c>
      <c r="S124" s="57" t="s">
        <v>111</v>
      </c>
      <c r="T124" s="58" t="s">
        <v>112</v>
      </c>
    </row>
    <row r="125" spans="2:65" s="1" customFormat="1" ht="22.9" customHeight="1">
      <c r="B125" s="29"/>
      <c r="C125" s="61" t="s">
        <v>113</v>
      </c>
      <c r="J125" s="108">
        <f>BK125</f>
        <v>0</v>
      </c>
      <c r="L125" s="29"/>
      <c r="M125" s="59"/>
      <c r="N125" s="50"/>
      <c r="O125" s="50"/>
      <c r="P125" s="109">
        <f>P126+P159+P177</f>
        <v>0</v>
      </c>
      <c r="Q125" s="50"/>
      <c r="R125" s="109">
        <f>R126+R159+R177</f>
        <v>1.7891830100000001</v>
      </c>
      <c r="S125" s="50"/>
      <c r="T125" s="110">
        <f>T126+T159+T177</f>
        <v>1.3462982399999999</v>
      </c>
      <c r="AT125" s="14" t="s">
        <v>73</v>
      </c>
      <c r="AU125" s="14" t="s">
        <v>87</v>
      </c>
      <c r="BK125" s="111">
        <f>BK126+BK159+BK177</f>
        <v>0</v>
      </c>
    </row>
    <row r="126" spans="2:65" s="11" customFormat="1" ht="25.9" customHeight="1">
      <c r="B126" s="112"/>
      <c r="D126" s="113" t="s">
        <v>73</v>
      </c>
      <c r="E126" s="114" t="s">
        <v>114</v>
      </c>
      <c r="F126" s="114" t="s">
        <v>115</v>
      </c>
      <c r="I126" s="115"/>
      <c r="J126" s="116">
        <f>BK126</f>
        <v>0</v>
      </c>
      <c r="L126" s="112"/>
      <c r="M126" s="117"/>
      <c r="P126" s="118">
        <f>P127+P140+P151+P157</f>
        <v>0</v>
      </c>
      <c r="R126" s="118">
        <f>R127+R140+R151+R157</f>
        <v>1.7665105600000002</v>
      </c>
      <c r="T126" s="119">
        <f>T127+T140+T151+T157</f>
        <v>1.3462982399999999</v>
      </c>
      <c r="AR126" s="113" t="s">
        <v>79</v>
      </c>
      <c r="AT126" s="120" t="s">
        <v>73</v>
      </c>
      <c r="AU126" s="120" t="s">
        <v>74</v>
      </c>
      <c r="AY126" s="113" t="s">
        <v>116</v>
      </c>
      <c r="BK126" s="121">
        <f>BK127+BK140+BK151+BK157</f>
        <v>0</v>
      </c>
    </row>
    <row r="127" spans="2:65" s="11" customFormat="1" ht="22.9" customHeight="1">
      <c r="B127" s="112"/>
      <c r="D127" s="113" t="s">
        <v>73</v>
      </c>
      <c r="E127" s="122" t="s">
        <v>117</v>
      </c>
      <c r="F127" s="122" t="s">
        <v>118</v>
      </c>
      <c r="I127" s="115"/>
      <c r="J127" s="123">
        <f>BK127</f>
        <v>0</v>
      </c>
      <c r="L127" s="112"/>
      <c r="M127" s="117"/>
      <c r="P127" s="118">
        <f>SUM(P128:P139)</f>
        <v>0</v>
      </c>
      <c r="R127" s="118">
        <f>SUM(R128:R139)</f>
        <v>1.7634825600000001</v>
      </c>
      <c r="T127" s="119">
        <f>SUM(T128:T139)</f>
        <v>0</v>
      </c>
      <c r="AR127" s="113" t="s">
        <v>79</v>
      </c>
      <c r="AT127" s="120" t="s">
        <v>73</v>
      </c>
      <c r="AU127" s="120" t="s">
        <v>79</v>
      </c>
      <c r="AY127" s="113" t="s">
        <v>116</v>
      </c>
      <c r="BK127" s="121">
        <f>SUM(BK128:BK139)</f>
        <v>0</v>
      </c>
    </row>
    <row r="128" spans="2:65" s="1" customFormat="1" ht="21.75" customHeight="1">
      <c r="B128" s="124"/>
      <c r="C128" s="125" t="s">
        <v>79</v>
      </c>
      <c r="D128" s="125" t="s">
        <v>119</v>
      </c>
      <c r="E128" s="126" t="s">
        <v>120</v>
      </c>
      <c r="F128" s="127" t="s">
        <v>121</v>
      </c>
      <c r="G128" s="128" t="s">
        <v>122</v>
      </c>
      <c r="H128" s="129">
        <v>11.34</v>
      </c>
      <c r="I128" s="130"/>
      <c r="J128" s="131">
        <f>ROUND(I128*H128,2)</f>
        <v>0</v>
      </c>
      <c r="K128" s="127" t="s">
        <v>123</v>
      </c>
      <c r="L128" s="29"/>
      <c r="M128" s="132" t="s">
        <v>1</v>
      </c>
      <c r="N128" s="133" t="s">
        <v>39</v>
      </c>
      <c r="P128" s="134">
        <f>O128*H128</f>
        <v>0</v>
      </c>
      <c r="Q128" s="134">
        <v>5.6000000000000001E-2</v>
      </c>
      <c r="R128" s="134">
        <f>Q128*H128</f>
        <v>0.63504000000000005</v>
      </c>
      <c r="S128" s="134">
        <v>0</v>
      </c>
      <c r="T128" s="135">
        <f>S128*H128</f>
        <v>0</v>
      </c>
      <c r="AR128" s="136" t="s">
        <v>124</v>
      </c>
      <c r="AT128" s="136" t="s">
        <v>119</v>
      </c>
      <c r="AU128" s="136" t="s">
        <v>81</v>
      </c>
      <c r="AY128" s="14" t="s">
        <v>116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4" t="s">
        <v>79</v>
      </c>
      <c r="BK128" s="137">
        <f>ROUND(I128*H128,2)</f>
        <v>0</v>
      </c>
      <c r="BL128" s="14" t="s">
        <v>124</v>
      </c>
      <c r="BM128" s="136" t="s">
        <v>125</v>
      </c>
    </row>
    <row r="129" spans="2:65" s="12" customFormat="1" ht="11.25">
      <c r="B129" s="138"/>
      <c r="D129" s="139" t="s">
        <v>126</v>
      </c>
      <c r="E129" s="140" t="s">
        <v>1</v>
      </c>
      <c r="F129" s="141" t="s">
        <v>127</v>
      </c>
      <c r="H129" s="142">
        <v>11.34</v>
      </c>
      <c r="I129" s="143"/>
      <c r="L129" s="138"/>
      <c r="M129" s="144"/>
      <c r="T129" s="145"/>
      <c r="AT129" s="140" t="s">
        <v>126</v>
      </c>
      <c r="AU129" s="140" t="s">
        <v>81</v>
      </c>
      <c r="AV129" s="12" t="s">
        <v>81</v>
      </c>
      <c r="AW129" s="12" t="s">
        <v>31</v>
      </c>
      <c r="AX129" s="12" t="s">
        <v>79</v>
      </c>
      <c r="AY129" s="140" t="s">
        <v>116</v>
      </c>
    </row>
    <row r="130" spans="2:65" s="1" customFormat="1" ht="24.2" customHeight="1">
      <c r="B130" s="124"/>
      <c r="C130" s="125" t="s">
        <v>81</v>
      </c>
      <c r="D130" s="125" t="s">
        <v>119</v>
      </c>
      <c r="E130" s="126" t="s">
        <v>128</v>
      </c>
      <c r="F130" s="127" t="s">
        <v>129</v>
      </c>
      <c r="G130" s="128" t="s">
        <v>122</v>
      </c>
      <c r="H130" s="129">
        <v>16.632000000000001</v>
      </c>
      <c r="I130" s="130"/>
      <c r="J130" s="131">
        <f>ROUND(I130*H130,2)</f>
        <v>0</v>
      </c>
      <c r="K130" s="127" t="s">
        <v>123</v>
      </c>
      <c r="L130" s="29"/>
      <c r="M130" s="132" t="s">
        <v>1</v>
      </c>
      <c r="N130" s="133" t="s">
        <v>39</v>
      </c>
      <c r="P130" s="134">
        <f>O130*H130</f>
        <v>0</v>
      </c>
      <c r="Q130" s="134">
        <v>3.3579999999999999E-2</v>
      </c>
      <c r="R130" s="134">
        <f>Q130*H130</f>
        <v>0.55850255999999998</v>
      </c>
      <c r="S130" s="134">
        <v>0</v>
      </c>
      <c r="T130" s="135">
        <f>S130*H130</f>
        <v>0</v>
      </c>
      <c r="AR130" s="136" t="s">
        <v>124</v>
      </c>
      <c r="AT130" s="136" t="s">
        <v>119</v>
      </c>
      <c r="AU130" s="136" t="s">
        <v>81</v>
      </c>
      <c r="AY130" s="14" t="s">
        <v>116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4" t="s">
        <v>79</v>
      </c>
      <c r="BK130" s="137">
        <f>ROUND(I130*H130,2)</f>
        <v>0</v>
      </c>
      <c r="BL130" s="14" t="s">
        <v>124</v>
      </c>
      <c r="BM130" s="136" t="s">
        <v>130</v>
      </c>
    </row>
    <row r="131" spans="2:65" s="12" customFormat="1" ht="11.25">
      <c r="B131" s="138"/>
      <c r="D131" s="139" t="s">
        <v>126</v>
      </c>
      <c r="E131" s="140" t="s">
        <v>1</v>
      </c>
      <c r="F131" s="141" t="s">
        <v>131</v>
      </c>
      <c r="H131" s="142">
        <v>16.632000000000001</v>
      </c>
      <c r="I131" s="143"/>
      <c r="L131" s="138"/>
      <c r="M131" s="144"/>
      <c r="T131" s="145"/>
      <c r="AT131" s="140" t="s">
        <v>126</v>
      </c>
      <c r="AU131" s="140" t="s">
        <v>81</v>
      </c>
      <c r="AV131" s="12" t="s">
        <v>81</v>
      </c>
      <c r="AW131" s="12" t="s">
        <v>31</v>
      </c>
      <c r="AX131" s="12" t="s">
        <v>79</v>
      </c>
      <c r="AY131" s="140" t="s">
        <v>116</v>
      </c>
    </row>
    <row r="132" spans="2:65" s="1" customFormat="1" ht="24.2" customHeight="1">
      <c r="B132" s="124"/>
      <c r="C132" s="125" t="s">
        <v>132</v>
      </c>
      <c r="D132" s="125" t="s">
        <v>119</v>
      </c>
      <c r="E132" s="126" t="s">
        <v>133</v>
      </c>
      <c r="F132" s="127" t="s">
        <v>134</v>
      </c>
      <c r="G132" s="128" t="s">
        <v>122</v>
      </c>
      <c r="H132" s="129">
        <v>17.135999999999999</v>
      </c>
      <c r="I132" s="130"/>
      <c r="J132" s="131">
        <f>ROUND(I132*H132,2)</f>
        <v>0</v>
      </c>
      <c r="K132" s="127" t="s">
        <v>123</v>
      </c>
      <c r="L132" s="29"/>
      <c r="M132" s="132" t="s">
        <v>1</v>
      </c>
      <c r="N132" s="133" t="s">
        <v>39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124</v>
      </c>
      <c r="AT132" s="136" t="s">
        <v>119</v>
      </c>
      <c r="AU132" s="136" t="s">
        <v>81</v>
      </c>
      <c r="AY132" s="14" t="s">
        <v>116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4" t="s">
        <v>79</v>
      </c>
      <c r="BK132" s="137">
        <f>ROUND(I132*H132,2)</f>
        <v>0</v>
      </c>
      <c r="BL132" s="14" t="s">
        <v>124</v>
      </c>
      <c r="BM132" s="136" t="s">
        <v>135</v>
      </c>
    </row>
    <row r="133" spans="2:65" s="12" customFormat="1" ht="11.25">
      <c r="B133" s="138"/>
      <c r="D133" s="139" t="s">
        <v>126</v>
      </c>
      <c r="E133" s="140" t="s">
        <v>1</v>
      </c>
      <c r="F133" s="141" t="s">
        <v>136</v>
      </c>
      <c r="H133" s="142">
        <v>17.135999999999999</v>
      </c>
      <c r="I133" s="143"/>
      <c r="L133" s="138"/>
      <c r="M133" s="144"/>
      <c r="T133" s="145"/>
      <c r="AT133" s="140" t="s">
        <v>126</v>
      </c>
      <c r="AU133" s="140" t="s">
        <v>81</v>
      </c>
      <c r="AV133" s="12" t="s">
        <v>81</v>
      </c>
      <c r="AW133" s="12" t="s">
        <v>31</v>
      </c>
      <c r="AX133" s="12" t="s">
        <v>79</v>
      </c>
      <c r="AY133" s="140" t="s">
        <v>116</v>
      </c>
    </row>
    <row r="134" spans="2:65" s="1" customFormat="1" ht="24.2" customHeight="1">
      <c r="B134" s="124"/>
      <c r="C134" s="125" t="s">
        <v>124</v>
      </c>
      <c r="D134" s="125" t="s">
        <v>119</v>
      </c>
      <c r="E134" s="126" t="s">
        <v>137</v>
      </c>
      <c r="F134" s="127" t="s">
        <v>138</v>
      </c>
      <c r="G134" s="128" t="s">
        <v>139</v>
      </c>
      <c r="H134" s="129">
        <v>45.36</v>
      </c>
      <c r="I134" s="130"/>
      <c r="J134" s="131">
        <f>ROUND(I134*H134,2)</f>
        <v>0</v>
      </c>
      <c r="K134" s="127" t="s">
        <v>123</v>
      </c>
      <c r="L134" s="29"/>
      <c r="M134" s="132" t="s">
        <v>1</v>
      </c>
      <c r="N134" s="133" t="s">
        <v>39</v>
      </c>
      <c r="P134" s="134">
        <f>O134*H134</f>
        <v>0</v>
      </c>
      <c r="Q134" s="134">
        <v>1.5E-3</v>
      </c>
      <c r="R134" s="134">
        <f>Q134*H134</f>
        <v>6.8040000000000003E-2</v>
      </c>
      <c r="S134" s="134">
        <v>0</v>
      </c>
      <c r="T134" s="135">
        <f>S134*H134</f>
        <v>0</v>
      </c>
      <c r="AR134" s="136" t="s">
        <v>124</v>
      </c>
      <c r="AT134" s="136" t="s">
        <v>119</v>
      </c>
      <c r="AU134" s="136" t="s">
        <v>81</v>
      </c>
      <c r="AY134" s="14" t="s">
        <v>116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4" t="s">
        <v>79</v>
      </c>
      <c r="BK134" s="137">
        <f>ROUND(I134*H134,2)</f>
        <v>0</v>
      </c>
      <c r="BL134" s="14" t="s">
        <v>124</v>
      </c>
      <c r="BM134" s="136" t="s">
        <v>140</v>
      </c>
    </row>
    <row r="135" spans="2:65" s="12" customFormat="1" ht="11.25">
      <c r="B135" s="138"/>
      <c r="D135" s="139" t="s">
        <v>126</v>
      </c>
      <c r="E135" s="140" t="s">
        <v>1</v>
      </c>
      <c r="F135" s="141" t="s">
        <v>141</v>
      </c>
      <c r="H135" s="142">
        <v>45.36</v>
      </c>
      <c r="I135" s="143"/>
      <c r="L135" s="138"/>
      <c r="M135" s="144"/>
      <c r="T135" s="145"/>
      <c r="AT135" s="140" t="s">
        <v>126</v>
      </c>
      <c r="AU135" s="140" t="s">
        <v>81</v>
      </c>
      <c r="AV135" s="12" t="s">
        <v>81</v>
      </c>
      <c r="AW135" s="12" t="s">
        <v>31</v>
      </c>
      <c r="AX135" s="12" t="s">
        <v>79</v>
      </c>
      <c r="AY135" s="140" t="s">
        <v>116</v>
      </c>
    </row>
    <row r="136" spans="2:65" s="1" customFormat="1" ht="16.5" customHeight="1">
      <c r="B136" s="124"/>
      <c r="C136" s="125" t="s">
        <v>142</v>
      </c>
      <c r="D136" s="125" t="s">
        <v>119</v>
      </c>
      <c r="E136" s="126" t="s">
        <v>143</v>
      </c>
      <c r="F136" s="127" t="s">
        <v>144</v>
      </c>
      <c r="G136" s="128" t="s">
        <v>145</v>
      </c>
      <c r="H136" s="129">
        <v>3</v>
      </c>
      <c r="I136" s="130"/>
      <c r="J136" s="131">
        <f>ROUND(I136*H136,2)</f>
        <v>0</v>
      </c>
      <c r="K136" s="127" t="s">
        <v>1</v>
      </c>
      <c r="L136" s="29"/>
      <c r="M136" s="132" t="s">
        <v>1</v>
      </c>
      <c r="N136" s="133" t="s">
        <v>39</v>
      </c>
      <c r="P136" s="134">
        <f>O136*H136</f>
        <v>0</v>
      </c>
      <c r="Q136" s="134">
        <v>3.5000000000000003E-2</v>
      </c>
      <c r="R136" s="134">
        <f>Q136*H136</f>
        <v>0.10500000000000001</v>
      </c>
      <c r="S136" s="134">
        <v>0</v>
      </c>
      <c r="T136" s="135">
        <f>S136*H136</f>
        <v>0</v>
      </c>
      <c r="AR136" s="136" t="s">
        <v>124</v>
      </c>
      <c r="AT136" s="136" t="s">
        <v>119</v>
      </c>
      <c r="AU136" s="136" t="s">
        <v>81</v>
      </c>
      <c r="AY136" s="14" t="s">
        <v>116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4" t="s">
        <v>79</v>
      </c>
      <c r="BK136" s="137">
        <f>ROUND(I136*H136,2)</f>
        <v>0</v>
      </c>
      <c r="BL136" s="14" t="s">
        <v>124</v>
      </c>
      <c r="BM136" s="136" t="s">
        <v>146</v>
      </c>
    </row>
    <row r="137" spans="2:65" s="12" customFormat="1" ht="11.25">
      <c r="B137" s="138"/>
      <c r="D137" s="139" t="s">
        <v>126</v>
      </c>
      <c r="E137" s="140" t="s">
        <v>1</v>
      </c>
      <c r="F137" s="141" t="s">
        <v>147</v>
      </c>
      <c r="H137" s="142">
        <v>3</v>
      </c>
      <c r="I137" s="143"/>
      <c r="L137" s="138"/>
      <c r="M137" s="144"/>
      <c r="T137" s="145"/>
      <c r="AT137" s="140" t="s">
        <v>126</v>
      </c>
      <c r="AU137" s="140" t="s">
        <v>81</v>
      </c>
      <c r="AV137" s="12" t="s">
        <v>81</v>
      </c>
      <c r="AW137" s="12" t="s">
        <v>31</v>
      </c>
      <c r="AX137" s="12" t="s">
        <v>79</v>
      </c>
      <c r="AY137" s="140" t="s">
        <v>116</v>
      </c>
    </row>
    <row r="138" spans="2:65" s="1" customFormat="1" ht="24.2" customHeight="1">
      <c r="B138" s="124"/>
      <c r="C138" s="125" t="s">
        <v>117</v>
      </c>
      <c r="D138" s="125" t="s">
        <v>119</v>
      </c>
      <c r="E138" s="126" t="s">
        <v>148</v>
      </c>
      <c r="F138" s="127" t="s">
        <v>149</v>
      </c>
      <c r="G138" s="128" t="s">
        <v>122</v>
      </c>
      <c r="H138" s="129">
        <v>3.78</v>
      </c>
      <c r="I138" s="130"/>
      <c r="J138" s="131">
        <f>ROUND(I138*H138,2)</f>
        <v>0</v>
      </c>
      <c r="K138" s="127" t="s">
        <v>123</v>
      </c>
      <c r="L138" s="29"/>
      <c r="M138" s="132" t="s">
        <v>1</v>
      </c>
      <c r="N138" s="133" t="s">
        <v>39</v>
      </c>
      <c r="P138" s="134">
        <f>O138*H138</f>
        <v>0</v>
      </c>
      <c r="Q138" s="134">
        <v>0.105</v>
      </c>
      <c r="R138" s="134">
        <f>Q138*H138</f>
        <v>0.39689999999999998</v>
      </c>
      <c r="S138" s="134">
        <v>0</v>
      </c>
      <c r="T138" s="135">
        <f>S138*H138</f>
        <v>0</v>
      </c>
      <c r="AR138" s="136" t="s">
        <v>124</v>
      </c>
      <c r="AT138" s="136" t="s">
        <v>119</v>
      </c>
      <c r="AU138" s="136" t="s">
        <v>81</v>
      </c>
      <c r="AY138" s="14" t="s">
        <v>116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4" t="s">
        <v>79</v>
      </c>
      <c r="BK138" s="137">
        <f>ROUND(I138*H138,2)</f>
        <v>0</v>
      </c>
      <c r="BL138" s="14" t="s">
        <v>124</v>
      </c>
      <c r="BM138" s="136" t="s">
        <v>150</v>
      </c>
    </row>
    <row r="139" spans="2:65" s="12" customFormat="1" ht="11.25">
      <c r="B139" s="138"/>
      <c r="D139" s="139" t="s">
        <v>126</v>
      </c>
      <c r="E139" s="140" t="s">
        <v>1</v>
      </c>
      <c r="F139" s="141" t="s">
        <v>151</v>
      </c>
      <c r="H139" s="142">
        <v>3.78</v>
      </c>
      <c r="I139" s="143"/>
      <c r="L139" s="138"/>
      <c r="M139" s="144"/>
      <c r="T139" s="145"/>
      <c r="AT139" s="140" t="s">
        <v>126</v>
      </c>
      <c r="AU139" s="140" t="s">
        <v>81</v>
      </c>
      <c r="AV139" s="12" t="s">
        <v>81</v>
      </c>
      <c r="AW139" s="12" t="s">
        <v>31</v>
      </c>
      <c r="AX139" s="12" t="s">
        <v>79</v>
      </c>
      <c r="AY139" s="140" t="s">
        <v>116</v>
      </c>
    </row>
    <row r="140" spans="2:65" s="11" customFormat="1" ht="22.9" customHeight="1">
      <c r="B140" s="112"/>
      <c r="D140" s="113" t="s">
        <v>73</v>
      </c>
      <c r="E140" s="122" t="s">
        <v>152</v>
      </c>
      <c r="F140" s="122" t="s">
        <v>153</v>
      </c>
      <c r="I140" s="115"/>
      <c r="J140" s="123">
        <f>BK140</f>
        <v>0</v>
      </c>
      <c r="L140" s="112"/>
      <c r="M140" s="117"/>
      <c r="P140" s="118">
        <f>SUM(P141:P150)</f>
        <v>0</v>
      </c>
      <c r="R140" s="118">
        <f>SUM(R141:R150)</f>
        <v>3.0280000000000003E-3</v>
      </c>
      <c r="T140" s="119">
        <f>SUM(T141:T150)</f>
        <v>1.3462982399999999</v>
      </c>
      <c r="AR140" s="113" t="s">
        <v>79</v>
      </c>
      <c r="AT140" s="120" t="s">
        <v>73</v>
      </c>
      <c r="AU140" s="120" t="s">
        <v>79</v>
      </c>
      <c r="AY140" s="113" t="s">
        <v>116</v>
      </c>
      <c r="BK140" s="121">
        <f>SUM(BK141:BK150)</f>
        <v>0</v>
      </c>
    </row>
    <row r="141" spans="2:65" s="1" customFormat="1" ht="21.75" customHeight="1">
      <c r="B141" s="124"/>
      <c r="C141" s="125" t="s">
        <v>147</v>
      </c>
      <c r="D141" s="125" t="s">
        <v>119</v>
      </c>
      <c r="E141" s="126" t="s">
        <v>154</v>
      </c>
      <c r="F141" s="127" t="s">
        <v>155</v>
      </c>
      <c r="G141" s="128" t="s">
        <v>156</v>
      </c>
      <c r="H141" s="129">
        <v>3</v>
      </c>
      <c r="I141" s="130"/>
      <c r="J141" s="131">
        <f>ROUND(I141*H141,2)</f>
        <v>0</v>
      </c>
      <c r="K141" s="127" t="s">
        <v>123</v>
      </c>
      <c r="L141" s="29"/>
      <c r="M141" s="132" t="s">
        <v>1</v>
      </c>
      <c r="N141" s="133" t="s">
        <v>39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124</v>
      </c>
      <c r="AT141" s="136" t="s">
        <v>119</v>
      </c>
      <c r="AU141" s="136" t="s">
        <v>81</v>
      </c>
      <c r="AY141" s="14" t="s">
        <v>116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4" t="s">
        <v>79</v>
      </c>
      <c r="BK141" s="137">
        <f>ROUND(I141*H141,2)</f>
        <v>0</v>
      </c>
      <c r="BL141" s="14" t="s">
        <v>124</v>
      </c>
      <c r="BM141" s="136" t="s">
        <v>157</v>
      </c>
    </row>
    <row r="142" spans="2:65" s="1" customFormat="1" ht="24.2" customHeight="1">
      <c r="B142" s="124"/>
      <c r="C142" s="125" t="s">
        <v>158</v>
      </c>
      <c r="D142" s="125" t="s">
        <v>119</v>
      </c>
      <c r="E142" s="126" t="s">
        <v>159</v>
      </c>
      <c r="F142" s="127" t="s">
        <v>160</v>
      </c>
      <c r="G142" s="128" t="s">
        <v>156</v>
      </c>
      <c r="H142" s="129">
        <v>35</v>
      </c>
      <c r="I142" s="130"/>
      <c r="J142" s="131">
        <f>ROUND(I142*H142,2)</f>
        <v>0</v>
      </c>
      <c r="K142" s="127" t="s">
        <v>123</v>
      </c>
      <c r="L142" s="29"/>
      <c r="M142" s="132" t="s">
        <v>1</v>
      </c>
      <c r="N142" s="133" t="s">
        <v>39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124</v>
      </c>
      <c r="AT142" s="136" t="s">
        <v>119</v>
      </c>
      <c r="AU142" s="136" t="s">
        <v>81</v>
      </c>
      <c r="AY142" s="14" t="s">
        <v>116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4" t="s">
        <v>79</v>
      </c>
      <c r="BK142" s="137">
        <f>ROUND(I142*H142,2)</f>
        <v>0</v>
      </c>
      <c r="BL142" s="14" t="s">
        <v>124</v>
      </c>
      <c r="BM142" s="136" t="s">
        <v>161</v>
      </c>
    </row>
    <row r="143" spans="2:65" s="12" customFormat="1" ht="11.25">
      <c r="B143" s="138"/>
      <c r="D143" s="139" t="s">
        <v>126</v>
      </c>
      <c r="F143" s="141" t="s">
        <v>162</v>
      </c>
      <c r="H143" s="142">
        <v>35</v>
      </c>
      <c r="I143" s="143"/>
      <c r="L143" s="138"/>
      <c r="M143" s="144"/>
      <c r="T143" s="145"/>
      <c r="AT143" s="140" t="s">
        <v>126</v>
      </c>
      <c r="AU143" s="140" t="s">
        <v>81</v>
      </c>
      <c r="AV143" s="12" t="s">
        <v>81</v>
      </c>
      <c r="AW143" s="12" t="s">
        <v>3</v>
      </c>
      <c r="AX143" s="12" t="s">
        <v>79</v>
      </c>
      <c r="AY143" s="140" t="s">
        <v>116</v>
      </c>
    </row>
    <row r="144" spans="2:65" s="1" customFormat="1" ht="24.2" customHeight="1">
      <c r="B144" s="124"/>
      <c r="C144" s="125" t="s">
        <v>152</v>
      </c>
      <c r="D144" s="125" t="s">
        <v>119</v>
      </c>
      <c r="E144" s="126" t="s">
        <v>163</v>
      </c>
      <c r="F144" s="127" t="s">
        <v>164</v>
      </c>
      <c r="G144" s="128" t="s">
        <v>156</v>
      </c>
      <c r="H144" s="129">
        <v>3</v>
      </c>
      <c r="I144" s="130"/>
      <c r="J144" s="131">
        <f>ROUND(I144*H144,2)</f>
        <v>0</v>
      </c>
      <c r="K144" s="127" t="s">
        <v>123</v>
      </c>
      <c r="L144" s="29"/>
      <c r="M144" s="132" t="s">
        <v>1</v>
      </c>
      <c r="N144" s="133" t="s">
        <v>39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124</v>
      </c>
      <c r="AT144" s="136" t="s">
        <v>119</v>
      </c>
      <c r="AU144" s="136" t="s">
        <v>81</v>
      </c>
      <c r="AY144" s="14" t="s">
        <v>116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4" t="s">
        <v>79</v>
      </c>
      <c r="BK144" s="137">
        <f>ROUND(I144*H144,2)</f>
        <v>0</v>
      </c>
      <c r="BL144" s="14" t="s">
        <v>124</v>
      </c>
      <c r="BM144" s="136" t="s">
        <v>165</v>
      </c>
    </row>
    <row r="145" spans="2:65" s="1" customFormat="1" ht="16.5" customHeight="1">
      <c r="B145" s="124"/>
      <c r="C145" s="125" t="s">
        <v>166</v>
      </c>
      <c r="D145" s="125" t="s">
        <v>119</v>
      </c>
      <c r="E145" s="126" t="s">
        <v>167</v>
      </c>
      <c r="F145" s="127" t="s">
        <v>168</v>
      </c>
      <c r="G145" s="128" t="s">
        <v>145</v>
      </c>
      <c r="H145" s="129">
        <v>3</v>
      </c>
      <c r="I145" s="130"/>
      <c r="J145" s="131">
        <f>ROUND(I145*H145,2)</f>
        <v>0</v>
      </c>
      <c r="K145" s="127" t="s">
        <v>1</v>
      </c>
      <c r="L145" s="29"/>
      <c r="M145" s="132" t="s">
        <v>1</v>
      </c>
      <c r="N145" s="133" t="s">
        <v>39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124</v>
      </c>
      <c r="AT145" s="136" t="s">
        <v>119</v>
      </c>
      <c r="AU145" s="136" t="s">
        <v>81</v>
      </c>
      <c r="AY145" s="14" t="s">
        <v>116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4" t="s">
        <v>79</v>
      </c>
      <c r="BK145" s="137">
        <f>ROUND(I145*H145,2)</f>
        <v>0</v>
      </c>
      <c r="BL145" s="14" t="s">
        <v>124</v>
      </c>
      <c r="BM145" s="136" t="s">
        <v>169</v>
      </c>
    </row>
    <row r="146" spans="2:65" s="1" customFormat="1" ht="37.9" customHeight="1">
      <c r="B146" s="124"/>
      <c r="C146" s="125" t="s">
        <v>170</v>
      </c>
      <c r="D146" s="125" t="s">
        <v>119</v>
      </c>
      <c r="E146" s="126" t="s">
        <v>171</v>
      </c>
      <c r="F146" s="127" t="s">
        <v>172</v>
      </c>
      <c r="G146" s="128" t="s">
        <v>122</v>
      </c>
      <c r="H146" s="129">
        <v>14.688000000000001</v>
      </c>
      <c r="I146" s="130"/>
      <c r="J146" s="131">
        <f>ROUND(I146*H146,2)</f>
        <v>0</v>
      </c>
      <c r="K146" s="127" t="s">
        <v>1</v>
      </c>
      <c r="L146" s="29"/>
      <c r="M146" s="132" t="s">
        <v>1</v>
      </c>
      <c r="N146" s="133" t="s">
        <v>39</v>
      </c>
      <c r="P146" s="134">
        <f>O146*H146</f>
        <v>0</v>
      </c>
      <c r="Q146" s="134">
        <v>0</v>
      </c>
      <c r="R146" s="134">
        <f>Q146*H146</f>
        <v>0</v>
      </c>
      <c r="S146" s="134">
        <v>5.8979999999999998E-2</v>
      </c>
      <c r="T146" s="135">
        <f>S146*H146</f>
        <v>0.86629824</v>
      </c>
      <c r="AR146" s="136" t="s">
        <v>124</v>
      </c>
      <c r="AT146" s="136" t="s">
        <v>119</v>
      </c>
      <c r="AU146" s="136" t="s">
        <v>81</v>
      </c>
      <c r="AY146" s="14" t="s">
        <v>116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4" t="s">
        <v>79</v>
      </c>
      <c r="BK146" s="137">
        <f>ROUND(I146*H146,2)</f>
        <v>0</v>
      </c>
      <c r="BL146" s="14" t="s">
        <v>124</v>
      </c>
      <c r="BM146" s="136" t="s">
        <v>173</v>
      </c>
    </row>
    <row r="147" spans="2:65" s="12" customFormat="1" ht="11.25">
      <c r="B147" s="138"/>
      <c r="D147" s="139" t="s">
        <v>126</v>
      </c>
      <c r="E147" s="140" t="s">
        <v>1</v>
      </c>
      <c r="F147" s="141" t="s">
        <v>174</v>
      </c>
      <c r="H147" s="142">
        <v>14.688000000000001</v>
      </c>
      <c r="I147" s="143"/>
      <c r="L147" s="138"/>
      <c r="M147" s="144"/>
      <c r="T147" s="145"/>
      <c r="AT147" s="140" t="s">
        <v>126</v>
      </c>
      <c r="AU147" s="140" t="s">
        <v>81</v>
      </c>
      <c r="AV147" s="12" t="s">
        <v>81</v>
      </c>
      <c r="AW147" s="12" t="s">
        <v>31</v>
      </c>
      <c r="AX147" s="12" t="s">
        <v>79</v>
      </c>
      <c r="AY147" s="140" t="s">
        <v>116</v>
      </c>
    </row>
    <row r="148" spans="2:65" s="1" customFormat="1" ht="24.2" customHeight="1">
      <c r="B148" s="124"/>
      <c r="C148" s="125" t="s">
        <v>175</v>
      </c>
      <c r="D148" s="125" t="s">
        <v>119</v>
      </c>
      <c r="E148" s="126" t="s">
        <v>176</v>
      </c>
      <c r="F148" s="127" t="s">
        <v>177</v>
      </c>
      <c r="G148" s="128" t="s">
        <v>122</v>
      </c>
      <c r="H148" s="129">
        <v>75.7</v>
      </c>
      <c r="I148" s="130"/>
      <c r="J148" s="131">
        <f>ROUND(I148*H148,2)</f>
        <v>0</v>
      </c>
      <c r="K148" s="127" t="s">
        <v>123</v>
      </c>
      <c r="L148" s="29"/>
      <c r="M148" s="132" t="s">
        <v>1</v>
      </c>
      <c r="N148" s="133" t="s">
        <v>39</v>
      </c>
      <c r="P148" s="134">
        <f>O148*H148</f>
        <v>0</v>
      </c>
      <c r="Q148" s="134">
        <v>4.0000000000000003E-5</v>
      </c>
      <c r="R148" s="134">
        <f>Q148*H148</f>
        <v>3.0280000000000003E-3</v>
      </c>
      <c r="S148" s="134">
        <v>0</v>
      </c>
      <c r="T148" s="135">
        <f>S148*H148</f>
        <v>0</v>
      </c>
      <c r="AR148" s="136" t="s">
        <v>124</v>
      </c>
      <c r="AT148" s="136" t="s">
        <v>119</v>
      </c>
      <c r="AU148" s="136" t="s">
        <v>81</v>
      </c>
      <c r="AY148" s="14" t="s">
        <v>116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4" t="s">
        <v>79</v>
      </c>
      <c r="BK148" s="137">
        <f>ROUND(I148*H148,2)</f>
        <v>0</v>
      </c>
      <c r="BL148" s="14" t="s">
        <v>124</v>
      </c>
      <c r="BM148" s="136" t="s">
        <v>178</v>
      </c>
    </row>
    <row r="149" spans="2:65" s="1" customFormat="1" ht="24.2" customHeight="1">
      <c r="B149" s="124"/>
      <c r="C149" s="125" t="s">
        <v>179</v>
      </c>
      <c r="D149" s="125" t="s">
        <v>119</v>
      </c>
      <c r="E149" s="126" t="s">
        <v>180</v>
      </c>
      <c r="F149" s="127" t="s">
        <v>181</v>
      </c>
      <c r="G149" s="128" t="s">
        <v>145</v>
      </c>
      <c r="H149" s="129">
        <v>3</v>
      </c>
      <c r="I149" s="130"/>
      <c r="J149" s="131">
        <f>ROUND(I149*H149,2)</f>
        <v>0</v>
      </c>
      <c r="K149" s="127" t="s">
        <v>1</v>
      </c>
      <c r="L149" s="29"/>
      <c r="M149" s="132" t="s">
        <v>1</v>
      </c>
      <c r="N149" s="133" t="s">
        <v>39</v>
      </c>
      <c r="P149" s="134">
        <f>O149*H149</f>
        <v>0</v>
      </c>
      <c r="Q149" s="134">
        <v>0</v>
      </c>
      <c r="R149" s="134">
        <f>Q149*H149</f>
        <v>0</v>
      </c>
      <c r="S149" s="134">
        <v>0.16</v>
      </c>
      <c r="T149" s="135">
        <f>S149*H149</f>
        <v>0.48</v>
      </c>
      <c r="AR149" s="136" t="s">
        <v>124</v>
      </c>
      <c r="AT149" s="136" t="s">
        <v>119</v>
      </c>
      <c r="AU149" s="136" t="s">
        <v>81</v>
      </c>
      <c r="AY149" s="14" t="s">
        <v>116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4" t="s">
        <v>79</v>
      </c>
      <c r="BK149" s="137">
        <f>ROUND(I149*H149,2)</f>
        <v>0</v>
      </c>
      <c r="BL149" s="14" t="s">
        <v>124</v>
      </c>
      <c r="BM149" s="136" t="s">
        <v>182</v>
      </c>
    </row>
    <row r="150" spans="2:65" s="12" customFormat="1" ht="11.25">
      <c r="B150" s="138"/>
      <c r="D150" s="139" t="s">
        <v>126</v>
      </c>
      <c r="E150" s="140" t="s">
        <v>1</v>
      </c>
      <c r="F150" s="141" t="s">
        <v>147</v>
      </c>
      <c r="H150" s="142">
        <v>3</v>
      </c>
      <c r="I150" s="143"/>
      <c r="L150" s="138"/>
      <c r="M150" s="144"/>
      <c r="T150" s="145"/>
      <c r="AT150" s="140" t="s">
        <v>126</v>
      </c>
      <c r="AU150" s="140" t="s">
        <v>81</v>
      </c>
      <c r="AV150" s="12" t="s">
        <v>81</v>
      </c>
      <c r="AW150" s="12" t="s">
        <v>31</v>
      </c>
      <c r="AX150" s="12" t="s">
        <v>79</v>
      </c>
      <c r="AY150" s="140" t="s">
        <v>116</v>
      </c>
    </row>
    <row r="151" spans="2:65" s="11" customFormat="1" ht="22.9" customHeight="1">
      <c r="B151" s="112"/>
      <c r="D151" s="113" t="s">
        <v>73</v>
      </c>
      <c r="E151" s="122" t="s">
        <v>183</v>
      </c>
      <c r="F151" s="122" t="s">
        <v>184</v>
      </c>
      <c r="I151" s="115"/>
      <c r="J151" s="123">
        <f>BK151</f>
        <v>0</v>
      </c>
      <c r="L151" s="112"/>
      <c r="M151" s="117"/>
      <c r="P151" s="118">
        <f>SUM(P152:P156)</f>
        <v>0</v>
      </c>
      <c r="R151" s="118">
        <f>SUM(R152:R156)</f>
        <v>0</v>
      </c>
      <c r="T151" s="119">
        <f>SUM(T152:T156)</f>
        <v>0</v>
      </c>
      <c r="AR151" s="113" t="s">
        <v>79</v>
      </c>
      <c r="AT151" s="120" t="s">
        <v>73</v>
      </c>
      <c r="AU151" s="120" t="s">
        <v>79</v>
      </c>
      <c r="AY151" s="113" t="s">
        <v>116</v>
      </c>
      <c r="BK151" s="121">
        <f>SUM(BK152:BK156)</f>
        <v>0</v>
      </c>
    </row>
    <row r="152" spans="2:65" s="1" customFormat="1" ht="24.2" customHeight="1">
      <c r="B152" s="124"/>
      <c r="C152" s="125" t="s">
        <v>185</v>
      </c>
      <c r="D152" s="125" t="s">
        <v>119</v>
      </c>
      <c r="E152" s="126" t="s">
        <v>186</v>
      </c>
      <c r="F152" s="127" t="s">
        <v>187</v>
      </c>
      <c r="G152" s="128" t="s">
        <v>188</v>
      </c>
      <c r="H152" s="129">
        <v>1.986</v>
      </c>
      <c r="I152" s="130"/>
      <c r="J152" s="131">
        <f>ROUND(I152*H152,2)</f>
        <v>0</v>
      </c>
      <c r="K152" s="127" t="s">
        <v>123</v>
      </c>
      <c r="L152" s="29"/>
      <c r="M152" s="132" t="s">
        <v>1</v>
      </c>
      <c r="N152" s="133" t="s">
        <v>39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124</v>
      </c>
      <c r="AT152" s="136" t="s">
        <v>119</v>
      </c>
      <c r="AU152" s="136" t="s">
        <v>81</v>
      </c>
      <c r="AY152" s="14" t="s">
        <v>116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4" t="s">
        <v>79</v>
      </c>
      <c r="BK152" s="137">
        <f>ROUND(I152*H152,2)</f>
        <v>0</v>
      </c>
      <c r="BL152" s="14" t="s">
        <v>124</v>
      </c>
      <c r="BM152" s="136" t="s">
        <v>189</v>
      </c>
    </row>
    <row r="153" spans="2:65" s="1" customFormat="1" ht="24.2" customHeight="1">
      <c r="B153" s="124"/>
      <c r="C153" s="125" t="s">
        <v>8</v>
      </c>
      <c r="D153" s="125" t="s">
        <v>119</v>
      </c>
      <c r="E153" s="126" t="s">
        <v>190</v>
      </c>
      <c r="F153" s="127" t="s">
        <v>191</v>
      </c>
      <c r="G153" s="128" t="s">
        <v>188</v>
      </c>
      <c r="H153" s="129">
        <v>1.986</v>
      </c>
      <c r="I153" s="130"/>
      <c r="J153" s="131">
        <f>ROUND(I153*H153,2)</f>
        <v>0</v>
      </c>
      <c r="K153" s="127" t="s">
        <v>123</v>
      </c>
      <c r="L153" s="29"/>
      <c r="M153" s="132" t="s">
        <v>1</v>
      </c>
      <c r="N153" s="133" t="s">
        <v>39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124</v>
      </c>
      <c r="AT153" s="136" t="s">
        <v>119</v>
      </c>
      <c r="AU153" s="136" t="s">
        <v>81</v>
      </c>
      <c r="AY153" s="14" t="s">
        <v>116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4" t="s">
        <v>79</v>
      </c>
      <c r="BK153" s="137">
        <f>ROUND(I153*H153,2)</f>
        <v>0</v>
      </c>
      <c r="BL153" s="14" t="s">
        <v>124</v>
      </c>
      <c r="BM153" s="136" t="s">
        <v>192</v>
      </c>
    </row>
    <row r="154" spans="2:65" s="1" customFormat="1" ht="24.2" customHeight="1">
      <c r="B154" s="124"/>
      <c r="C154" s="125" t="s">
        <v>193</v>
      </c>
      <c r="D154" s="125" t="s">
        <v>119</v>
      </c>
      <c r="E154" s="126" t="s">
        <v>194</v>
      </c>
      <c r="F154" s="127" t="s">
        <v>195</v>
      </c>
      <c r="G154" s="128" t="s">
        <v>188</v>
      </c>
      <c r="H154" s="129">
        <v>47.664000000000001</v>
      </c>
      <c r="I154" s="130"/>
      <c r="J154" s="131">
        <f>ROUND(I154*H154,2)</f>
        <v>0</v>
      </c>
      <c r="K154" s="127" t="s">
        <v>123</v>
      </c>
      <c r="L154" s="29"/>
      <c r="M154" s="132" t="s">
        <v>1</v>
      </c>
      <c r="N154" s="133" t="s">
        <v>39</v>
      </c>
      <c r="P154" s="134">
        <f>O154*H154</f>
        <v>0</v>
      </c>
      <c r="Q154" s="134">
        <v>0</v>
      </c>
      <c r="R154" s="134">
        <f>Q154*H154</f>
        <v>0</v>
      </c>
      <c r="S154" s="134">
        <v>0</v>
      </c>
      <c r="T154" s="135">
        <f>S154*H154</f>
        <v>0</v>
      </c>
      <c r="AR154" s="136" t="s">
        <v>124</v>
      </c>
      <c r="AT154" s="136" t="s">
        <v>119</v>
      </c>
      <c r="AU154" s="136" t="s">
        <v>81</v>
      </c>
      <c r="AY154" s="14" t="s">
        <v>116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4" t="s">
        <v>79</v>
      </c>
      <c r="BK154" s="137">
        <f>ROUND(I154*H154,2)</f>
        <v>0</v>
      </c>
      <c r="BL154" s="14" t="s">
        <v>124</v>
      </c>
      <c r="BM154" s="136" t="s">
        <v>196</v>
      </c>
    </row>
    <row r="155" spans="2:65" s="12" customFormat="1" ht="11.25">
      <c r="B155" s="138"/>
      <c r="D155" s="139" t="s">
        <v>126</v>
      </c>
      <c r="F155" s="141" t="s">
        <v>197</v>
      </c>
      <c r="H155" s="142">
        <v>47.664000000000001</v>
      </c>
      <c r="I155" s="143"/>
      <c r="L155" s="138"/>
      <c r="M155" s="144"/>
      <c r="T155" s="145"/>
      <c r="AT155" s="140" t="s">
        <v>126</v>
      </c>
      <c r="AU155" s="140" t="s">
        <v>81</v>
      </c>
      <c r="AV155" s="12" t="s">
        <v>81</v>
      </c>
      <c r="AW155" s="12" t="s">
        <v>3</v>
      </c>
      <c r="AX155" s="12" t="s">
        <v>79</v>
      </c>
      <c r="AY155" s="140" t="s">
        <v>116</v>
      </c>
    </row>
    <row r="156" spans="2:65" s="1" customFormat="1" ht="33" customHeight="1">
      <c r="B156" s="124"/>
      <c r="C156" s="125" t="s">
        <v>198</v>
      </c>
      <c r="D156" s="125" t="s">
        <v>119</v>
      </c>
      <c r="E156" s="126" t="s">
        <v>199</v>
      </c>
      <c r="F156" s="127" t="s">
        <v>200</v>
      </c>
      <c r="G156" s="128" t="s">
        <v>188</v>
      </c>
      <c r="H156" s="129">
        <v>1.986</v>
      </c>
      <c r="I156" s="130"/>
      <c r="J156" s="131">
        <f>ROUND(I156*H156,2)</f>
        <v>0</v>
      </c>
      <c r="K156" s="127" t="s">
        <v>123</v>
      </c>
      <c r="L156" s="29"/>
      <c r="M156" s="132" t="s">
        <v>1</v>
      </c>
      <c r="N156" s="133" t="s">
        <v>39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124</v>
      </c>
      <c r="AT156" s="136" t="s">
        <v>119</v>
      </c>
      <c r="AU156" s="136" t="s">
        <v>81</v>
      </c>
      <c r="AY156" s="14" t="s">
        <v>116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4" t="s">
        <v>79</v>
      </c>
      <c r="BK156" s="137">
        <f>ROUND(I156*H156,2)</f>
        <v>0</v>
      </c>
      <c r="BL156" s="14" t="s">
        <v>124</v>
      </c>
      <c r="BM156" s="136" t="s">
        <v>201</v>
      </c>
    </row>
    <row r="157" spans="2:65" s="11" customFormat="1" ht="22.9" customHeight="1">
      <c r="B157" s="112"/>
      <c r="D157" s="113" t="s">
        <v>73</v>
      </c>
      <c r="E157" s="122" t="s">
        <v>202</v>
      </c>
      <c r="F157" s="122" t="s">
        <v>203</v>
      </c>
      <c r="I157" s="115"/>
      <c r="J157" s="123">
        <f>BK157</f>
        <v>0</v>
      </c>
      <c r="L157" s="112"/>
      <c r="M157" s="117"/>
      <c r="P157" s="118">
        <f>P158</f>
        <v>0</v>
      </c>
      <c r="R157" s="118">
        <f>R158</f>
        <v>0</v>
      </c>
      <c r="T157" s="119">
        <f>T158</f>
        <v>0</v>
      </c>
      <c r="AR157" s="113" t="s">
        <v>79</v>
      </c>
      <c r="AT157" s="120" t="s">
        <v>73</v>
      </c>
      <c r="AU157" s="120" t="s">
        <v>79</v>
      </c>
      <c r="AY157" s="113" t="s">
        <v>116</v>
      </c>
      <c r="BK157" s="121">
        <f>BK158</f>
        <v>0</v>
      </c>
    </row>
    <row r="158" spans="2:65" s="1" customFormat="1" ht="21.75" customHeight="1">
      <c r="B158" s="124"/>
      <c r="C158" s="125" t="s">
        <v>204</v>
      </c>
      <c r="D158" s="125" t="s">
        <v>119</v>
      </c>
      <c r="E158" s="126" t="s">
        <v>205</v>
      </c>
      <c r="F158" s="127" t="s">
        <v>206</v>
      </c>
      <c r="G158" s="128" t="s">
        <v>188</v>
      </c>
      <c r="H158" s="129">
        <v>1.907</v>
      </c>
      <c r="I158" s="130"/>
      <c r="J158" s="131">
        <f>ROUND(I158*H158,2)</f>
        <v>0</v>
      </c>
      <c r="K158" s="127" t="s">
        <v>123</v>
      </c>
      <c r="L158" s="29"/>
      <c r="M158" s="132" t="s">
        <v>1</v>
      </c>
      <c r="N158" s="133" t="s">
        <v>39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124</v>
      </c>
      <c r="AT158" s="136" t="s">
        <v>119</v>
      </c>
      <c r="AU158" s="136" t="s">
        <v>81</v>
      </c>
      <c r="AY158" s="14" t="s">
        <v>116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4" t="s">
        <v>79</v>
      </c>
      <c r="BK158" s="137">
        <f>ROUND(I158*H158,2)</f>
        <v>0</v>
      </c>
      <c r="BL158" s="14" t="s">
        <v>124</v>
      </c>
      <c r="BM158" s="136" t="s">
        <v>207</v>
      </c>
    </row>
    <row r="159" spans="2:65" s="11" customFormat="1" ht="25.9" customHeight="1">
      <c r="B159" s="112"/>
      <c r="D159" s="113" t="s">
        <v>73</v>
      </c>
      <c r="E159" s="114" t="s">
        <v>208</v>
      </c>
      <c r="F159" s="114" t="s">
        <v>209</v>
      </c>
      <c r="I159" s="115"/>
      <c r="J159" s="116">
        <f>BK159</f>
        <v>0</v>
      </c>
      <c r="L159" s="112"/>
      <c r="M159" s="117"/>
      <c r="P159" s="118">
        <f>P160+P164+P169</f>
        <v>0</v>
      </c>
      <c r="R159" s="118">
        <f>R160+R164+R169</f>
        <v>2.267245E-2</v>
      </c>
      <c r="T159" s="119">
        <f>T160+T164+T169</f>
        <v>0</v>
      </c>
      <c r="AR159" s="113" t="s">
        <v>81</v>
      </c>
      <c r="AT159" s="120" t="s">
        <v>73</v>
      </c>
      <c r="AU159" s="120" t="s">
        <v>74</v>
      </c>
      <c r="AY159" s="113" t="s">
        <v>116</v>
      </c>
      <c r="BK159" s="121">
        <f>BK160+BK164+BK169</f>
        <v>0</v>
      </c>
    </row>
    <row r="160" spans="2:65" s="11" customFormat="1" ht="22.9" customHeight="1">
      <c r="B160" s="112"/>
      <c r="D160" s="113" t="s">
        <v>73</v>
      </c>
      <c r="E160" s="122" t="s">
        <v>210</v>
      </c>
      <c r="F160" s="122" t="s">
        <v>211</v>
      </c>
      <c r="I160" s="115"/>
      <c r="J160" s="123">
        <f>BK160</f>
        <v>0</v>
      </c>
      <c r="L160" s="112"/>
      <c r="M160" s="117"/>
      <c r="P160" s="118">
        <f>SUM(P161:P163)</f>
        <v>0</v>
      </c>
      <c r="R160" s="118">
        <f>SUM(R161:R163)</f>
        <v>1.7388000000000001E-2</v>
      </c>
      <c r="T160" s="119">
        <f>SUM(T161:T163)</f>
        <v>0</v>
      </c>
      <c r="AR160" s="113" t="s">
        <v>81</v>
      </c>
      <c r="AT160" s="120" t="s">
        <v>73</v>
      </c>
      <c r="AU160" s="120" t="s">
        <v>79</v>
      </c>
      <c r="AY160" s="113" t="s">
        <v>116</v>
      </c>
      <c r="BK160" s="121">
        <f>SUM(BK161:BK163)</f>
        <v>0</v>
      </c>
    </row>
    <row r="161" spans="2:65" s="1" customFormat="1" ht="24.2" customHeight="1">
      <c r="B161" s="124"/>
      <c r="C161" s="125" t="s">
        <v>212</v>
      </c>
      <c r="D161" s="125" t="s">
        <v>119</v>
      </c>
      <c r="E161" s="126" t="s">
        <v>213</v>
      </c>
      <c r="F161" s="127" t="s">
        <v>214</v>
      </c>
      <c r="G161" s="128" t="s">
        <v>139</v>
      </c>
      <c r="H161" s="129">
        <v>8.4</v>
      </c>
      <c r="I161" s="130"/>
      <c r="J161" s="131">
        <f>ROUND(I161*H161,2)</f>
        <v>0</v>
      </c>
      <c r="K161" s="127" t="s">
        <v>123</v>
      </c>
      <c r="L161" s="29"/>
      <c r="M161" s="132" t="s">
        <v>1</v>
      </c>
      <c r="N161" s="133" t="s">
        <v>39</v>
      </c>
      <c r="P161" s="134">
        <f>O161*H161</f>
        <v>0</v>
      </c>
      <c r="Q161" s="134">
        <v>2.0699999999999998E-3</v>
      </c>
      <c r="R161" s="134">
        <f>Q161*H161</f>
        <v>1.7388000000000001E-2</v>
      </c>
      <c r="S161" s="134">
        <v>0</v>
      </c>
      <c r="T161" s="135">
        <f>S161*H161</f>
        <v>0</v>
      </c>
      <c r="AR161" s="136" t="s">
        <v>193</v>
      </c>
      <c r="AT161" s="136" t="s">
        <v>119</v>
      </c>
      <c r="AU161" s="136" t="s">
        <v>81</v>
      </c>
      <c r="AY161" s="14" t="s">
        <v>116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4" t="s">
        <v>79</v>
      </c>
      <c r="BK161" s="137">
        <f>ROUND(I161*H161,2)</f>
        <v>0</v>
      </c>
      <c r="BL161" s="14" t="s">
        <v>193</v>
      </c>
      <c r="BM161" s="136" t="s">
        <v>215</v>
      </c>
    </row>
    <row r="162" spans="2:65" s="12" customFormat="1" ht="11.25">
      <c r="B162" s="138"/>
      <c r="D162" s="139" t="s">
        <v>126</v>
      </c>
      <c r="E162" s="140" t="s">
        <v>1</v>
      </c>
      <c r="F162" s="141" t="s">
        <v>216</v>
      </c>
      <c r="H162" s="142">
        <v>8.4</v>
      </c>
      <c r="I162" s="143"/>
      <c r="L162" s="138"/>
      <c r="M162" s="144"/>
      <c r="T162" s="145"/>
      <c r="AT162" s="140" t="s">
        <v>126</v>
      </c>
      <c r="AU162" s="140" t="s">
        <v>81</v>
      </c>
      <c r="AV162" s="12" t="s">
        <v>81</v>
      </c>
      <c r="AW162" s="12" t="s">
        <v>31</v>
      </c>
      <c r="AX162" s="12" t="s">
        <v>79</v>
      </c>
      <c r="AY162" s="140" t="s">
        <v>116</v>
      </c>
    </row>
    <row r="163" spans="2:65" s="1" customFormat="1" ht="24.2" customHeight="1">
      <c r="B163" s="124"/>
      <c r="C163" s="125" t="s">
        <v>217</v>
      </c>
      <c r="D163" s="125" t="s">
        <v>119</v>
      </c>
      <c r="E163" s="126" t="s">
        <v>218</v>
      </c>
      <c r="F163" s="127" t="s">
        <v>219</v>
      </c>
      <c r="G163" s="128" t="s">
        <v>220</v>
      </c>
      <c r="H163" s="146"/>
      <c r="I163" s="130"/>
      <c r="J163" s="131">
        <f>ROUND(I163*H163,2)</f>
        <v>0</v>
      </c>
      <c r="K163" s="127" t="s">
        <v>123</v>
      </c>
      <c r="L163" s="29"/>
      <c r="M163" s="132" t="s">
        <v>1</v>
      </c>
      <c r="N163" s="133" t="s">
        <v>39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193</v>
      </c>
      <c r="AT163" s="136" t="s">
        <v>119</v>
      </c>
      <c r="AU163" s="136" t="s">
        <v>81</v>
      </c>
      <c r="AY163" s="14" t="s">
        <v>116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4" t="s">
        <v>79</v>
      </c>
      <c r="BK163" s="137">
        <f>ROUND(I163*H163,2)</f>
        <v>0</v>
      </c>
      <c r="BL163" s="14" t="s">
        <v>193</v>
      </c>
      <c r="BM163" s="136" t="s">
        <v>221</v>
      </c>
    </row>
    <row r="164" spans="2:65" s="11" customFormat="1" ht="22.9" customHeight="1">
      <c r="B164" s="112"/>
      <c r="D164" s="113" t="s">
        <v>73</v>
      </c>
      <c r="E164" s="122" t="s">
        <v>222</v>
      </c>
      <c r="F164" s="122" t="s">
        <v>223</v>
      </c>
      <c r="I164" s="115"/>
      <c r="J164" s="123">
        <f>BK164</f>
        <v>0</v>
      </c>
      <c r="L164" s="112"/>
      <c r="M164" s="117"/>
      <c r="P164" s="118">
        <f>SUM(P165:P168)</f>
        <v>0</v>
      </c>
      <c r="R164" s="118">
        <f>SUM(R165:R168)</f>
        <v>0</v>
      </c>
      <c r="T164" s="119">
        <f>SUM(T165:T168)</f>
        <v>0</v>
      </c>
      <c r="AR164" s="113" t="s">
        <v>81</v>
      </c>
      <c r="AT164" s="120" t="s">
        <v>73</v>
      </c>
      <c r="AU164" s="120" t="s">
        <v>79</v>
      </c>
      <c r="AY164" s="113" t="s">
        <v>116</v>
      </c>
      <c r="BK164" s="121">
        <f>SUM(BK165:BK168)</f>
        <v>0</v>
      </c>
    </row>
    <row r="165" spans="2:65" s="1" customFormat="1" ht="76.349999999999994" customHeight="1">
      <c r="B165" s="124"/>
      <c r="C165" s="125" t="s">
        <v>7</v>
      </c>
      <c r="D165" s="125" t="s">
        <v>119</v>
      </c>
      <c r="E165" s="126" t="s">
        <v>224</v>
      </c>
      <c r="F165" s="127" t="s">
        <v>225</v>
      </c>
      <c r="G165" s="128" t="s">
        <v>145</v>
      </c>
      <c r="H165" s="129">
        <v>3</v>
      </c>
      <c r="I165" s="130"/>
      <c r="J165" s="131">
        <f>ROUND(I165*H165,2)</f>
        <v>0</v>
      </c>
      <c r="K165" s="127" t="s">
        <v>1</v>
      </c>
      <c r="L165" s="29"/>
      <c r="M165" s="132" t="s">
        <v>1</v>
      </c>
      <c r="N165" s="133" t="s">
        <v>39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193</v>
      </c>
      <c r="AT165" s="136" t="s">
        <v>119</v>
      </c>
      <c r="AU165" s="136" t="s">
        <v>81</v>
      </c>
      <c r="AY165" s="14" t="s">
        <v>116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4" t="s">
        <v>79</v>
      </c>
      <c r="BK165" s="137">
        <f>ROUND(I165*H165,2)</f>
        <v>0</v>
      </c>
      <c r="BL165" s="14" t="s">
        <v>193</v>
      </c>
      <c r="BM165" s="136" t="s">
        <v>226</v>
      </c>
    </row>
    <row r="166" spans="2:65" s="1" customFormat="1" ht="16.5" customHeight="1">
      <c r="B166" s="124"/>
      <c r="C166" s="125" t="s">
        <v>227</v>
      </c>
      <c r="D166" s="125" t="s">
        <v>119</v>
      </c>
      <c r="E166" s="126" t="s">
        <v>228</v>
      </c>
      <c r="F166" s="127" t="s">
        <v>229</v>
      </c>
      <c r="G166" s="128" t="s">
        <v>145</v>
      </c>
      <c r="H166" s="129">
        <v>3</v>
      </c>
      <c r="I166" s="130"/>
      <c r="J166" s="131">
        <f>ROUND(I166*H166,2)</f>
        <v>0</v>
      </c>
      <c r="K166" s="127" t="s">
        <v>1</v>
      </c>
      <c r="L166" s="29"/>
      <c r="M166" s="132" t="s">
        <v>1</v>
      </c>
      <c r="N166" s="133" t="s">
        <v>39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193</v>
      </c>
      <c r="AT166" s="136" t="s">
        <v>119</v>
      </c>
      <c r="AU166" s="136" t="s">
        <v>81</v>
      </c>
      <c r="AY166" s="14" t="s">
        <v>116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4" t="s">
        <v>79</v>
      </c>
      <c r="BK166" s="137">
        <f>ROUND(I166*H166,2)</f>
        <v>0</v>
      </c>
      <c r="BL166" s="14" t="s">
        <v>193</v>
      </c>
      <c r="BM166" s="136" t="s">
        <v>230</v>
      </c>
    </row>
    <row r="167" spans="2:65" s="1" customFormat="1" ht="16.5" customHeight="1">
      <c r="B167" s="124"/>
      <c r="C167" s="125" t="s">
        <v>231</v>
      </c>
      <c r="D167" s="125" t="s">
        <v>119</v>
      </c>
      <c r="E167" s="126" t="s">
        <v>232</v>
      </c>
      <c r="F167" s="127" t="s">
        <v>233</v>
      </c>
      <c r="G167" s="128" t="s">
        <v>145</v>
      </c>
      <c r="H167" s="129">
        <v>3</v>
      </c>
      <c r="I167" s="130"/>
      <c r="J167" s="131">
        <f>ROUND(I167*H167,2)</f>
        <v>0</v>
      </c>
      <c r="K167" s="127" t="s">
        <v>1</v>
      </c>
      <c r="L167" s="29"/>
      <c r="M167" s="132" t="s">
        <v>1</v>
      </c>
      <c r="N167" s="133" t="s">
        <v>39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193</v>
      </c>
      <c r="AT167" s="136" t="s">
        <v>119</v>
      </c>
      <c r="AU167" s="136" t="s">
        <v>81</v>
      </c>
      <c r="AY167" s="14" t="s">
        <v>116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4" t="s">
        <v>79</v>
      </c>
      <c r="BK167" s="137">
        <f>ROUND(I167*H167,2)</f>
        <v>0</v>
      </c>
      <c r="BL167" s="14" t="s">
        <v>193</v>
      </c>
      <c r="BM167" s="136" t="s">
        <v>234</v>
      </c>
    </row>
    <row r="168" spans="2:65" s="1" customFormat="1" ht="24.2" customHeight="1">
      <c r="B168" s="124"/>
      <c r="C168" s="125" t="s">
        <v>235</v>
      </c>
      <c r="D168" s="125" t="s">
        <v>119</v>
      </c>
      <c r="E168" s="126" t="s">
        <v>236</v>
      </c>
      <c r="F168" s="127" t="s">
        <v>237</v>
      </c>
      <c r="G168" s="128" t="s">
        <v>220</v>
      </c>
      <c r="H168" s="146"/>
      <c r="I168" s="130"/>
      <c r="J168" s="131">
        <f>ROUND(I168*H168,2)</f>
        <v>0</v>
      </c>
      <c r="K168" s="127" t="s">
        <v>123</v>
      </c>
      <c r="L168" s="29"/>
      <c r="M168" s="132" t="s">
        <v>1</v>
      </c>
      <c r="N168" s="133" t="s">
        <v>39</v>
      </c>
      <c r="P168" s="134">
        <f>O168*H168</f>
        <v>0</v>
      </c>
      <c r="Q168" s="134">
        <v>0</v>
      </c>
      <c r="R168" s="134">
        <f>Q168*H168</f>
        <v>0</v>
      </c>
      <c r="S168" s="134">
        <v>0</v>
      </c>
      <c r="T168" s="135">
        <f>S168*H168</f>
        <v>0</v>
      </c>
      <c r="AR168" s="136" t="s">
        <v>193</v>
      </c>
      <c r="AT168" s="136" t="s">
        <v>119</v>
      </c>
      <c r="AU168" s="136" t="s">
        <v>81</v>
      </c>
      <c r="AY168" s="14" t="s">
        <v>116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4" t="s">
        <v>79</v>
      </c>
      <c r="BK168" s="137">
        <f>ROUND(I168*H168,2)</f>
        <v>0</v>
      </c>
      <c r="BL168" s="14" t="s">
        <v>193</v>
      </c>
      <c r="BM168" s="136" t="s">
        <v>238</v>
      </c>
    </row>
    <row r="169" spans="2:65" s="11" customFormat="1" ht="22.9" customHeight="1">
      <c r="B169" s="112"/>
      <c r="D169" s="113" t="s">
        <v>73</v>
      </c>
      <c r="E169" s="122" t="s">
        <v>239</v>
      </c>
      <c r="F169" s="122" t="s">
        <v>240</v>
      </c>
      <c r="I169" s="115"/>
      <c r="J169" s="123">
        <f>BK169</f>
        <v>0</v>
      </c>
      <c r="L169" s="112"/>
      <c r="M169" s="117"/>
      <c r="P169" s="118">
        <f>SUM(P170:P176)</f>
        <v>0</v>
      </c>
      <c r="R169" s="118">
        <f>SUM(R170:R176)</f>
        <v>5.2844499999999996E-3</v>
      </c>
      <c r="T169" s="119">
        <f>SUM(T170:T176)</f>
        <v>0</v>
      </c>
      <c r="AR169" s="113" t="s">
        <v>81</v>
      </c>
      <c r="AT169" s="120" t="s">
        <v>73</v>
      </c>
      <c r="AU169" s="120" t="s">
        <v>79</v>
      </c>
      <c r="AY169" s="113" t="s">
        <v>116</v>
      </c>
      <c r="BK169" s="121">
        <f>SUM(BK170:BK176)</f>
        <v>0</v>
      </c>
    </row>
    <row r="170" spans="2:65" s="1" customFormat="1" ht="21.75" customHeight="1">
      <c r="B170" s="124"/>
      <c r="C170" s="125" t="s">
        <v>241</v>
      </c>
      <c r="D170" s="125" t="s">
        <v>119</v>
      </c>
      <c r="E170" s="126" t="s">
        <v>242</v>
      </c>
      <c r="F170" s="127" t="s">
        <v>243</v>
      </c>
      <c r="G170" s="128" t="s">
        <v>122</v>
      </c>
      <c r="H170" s="129">
        <v>17.135999999999999</v>
      </c>
      <c r="I170" s="130"/>
      <c r="J170" s="131">
        <f>ROUND(I170*H170,2)</f>
        <v>0</v>
      </c>
      <c r="K170" s="127" t="s">
        <v>123</v>
      </c>
      <c r="L170" s="29"/>
      <c r="M170" s="132" t="s">
        <v>1</v>
      </c>
      <c r="N170" s="133" t="s">
        <v>39</v>
      </c>
      <c r="P170" s="134">
        <f>O170*H170</f>
        <v>0</v>
      </c>
      <c r="Q170" s="134">
        <v>0</v>
      </c>
      <c r="R170" s="134">
        <f>Q170*H170</f>
        <v>0</v>
      </c>
      <c r="S170" s="134">
        <v>0</v>
      </c>
      <c r="T170" s="135">
        <f>S170*H170</f>
        <v>0</v>
      </c>
      <c r="AR170" s="136" t="s">
        <v>193</v>
      </c>
      <c r="AT170" s="136" t="s">
        <v>119</v>
      </c>
      <c r="AU170" s="136" t="s">
        <v>81</v>
      </c>
      <c r="AY170" s="14" t="s">
        <v>116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4" t="s">
        <v>79</v>
      </c>
      <c r="BK170" s="137">
        <f>ROUND(I170*H170,2)</f>
        <v>0</v>
      </c>
      <c r="BL170" s="14" t="s">
        <v>193</v>
      </c>
      <c r="BM170" s="136" t="s">
        <v>244</v>
      </c>
    </row>
    <row r="171" spans="2:65" s="12" customFormat="1" ht="11.25">
      <c r="B171" s="138"/>
      <c r="D171" s="139" t="s">
        <v>126</v>
      </c>
      <c r="E171" s="140" t="s">
        <v>1</v>
      </c>
      <c r="F171" s="141" t="s">
        <v>136</v>
      </c>
      <c r="H171" s="142">
        <v>17.135999999999999</v>
      </c>
      <c r="I171" s="143"/>
      <c r="L171" s="138"/>
      <c r="M171" s="144"/>
      <c r="T171" s="145"/>
      <c r="AT171" s="140" t="s">
        <v>126</v>
      </c>
      <c r="AU171" s="140" t="s">
        <v>81</v>
      </c>
      <c r="AV171" s="12" t="s">
        <v>81</v>
      </c>
      <c r="AW171" s="12" t="s">
        <v>31</v>
      </c>
      <c r="AX171" s="12" t="s">
        <v>79</v>
      </c>
      <c r="AY171" s="140" t="s">
        <v>116</v>
      </c>
    </row>
    <row r="172" spans="2:65" s="1" customFormat="1" ht="16.5" customHeight="1">
      <c r="B172" s="124"/>
      <c r="C172" s="147" t="s">
        <v>245</v>
      </c>
      <c r="D172" s="147" t="s">
        <v>246</v>
      </c>
      <c r="E172" s="148" t="s">
        <v>247</v>
      </c>
      <c r="F172" s="149" t="s">
        <v>248</v>
      </c>
      <c r="G172" s="150" t="s">
        <v>122</v>
      </c>
      <c r="H172" s="151">
        <v>17.992999999999999</v>
      </c>
      <c r="I172" s="152"/>
      <c r="J172" s="153">
        <f>ROUND(I172*H172,2)</f>
        <v>0</v>
      </c>
      <c r="K172" s="149" t="s">
        <v>123</v>
      </c>
      <c r="L172" s="154"/>
      <c r="M172" s="155" t="s">
        <v>1</v>
      </c>
      <c r="N172" s="156" t="s">
        <v>39</v>
      </c>
      <c r="P172" s="134">
        <f>O172*H172</f>
        <v>0</v>
      </c>
      <c r="Q172" s="134">
        <v>5.0000000000000002E-5</v>
      </c>
      <c r="R172" s="134">
        <f>Q172*H172</f>
        <v>8.9964999999999999E-4</v>
      </c>
      <c r="S172" s="134">
        <v>0</v>
      </c>
      <c r="T172" s="135">
        <f>S172*H172</f>
        <v>0</v>
      </c>
      <c r="AR172" s="136" t="s">
        <v>249</v>
      </c>
      <c r="AT172" s="136" t="s">
        <v>246</v>
      </c>
      <c r="AU172" s="136" t="s">
        <v>81</v>
      </c>
      <c r="AY172" s="14" t="s">
        <v>116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4" t="s">
        <v>79</v>
      </c>
      <c r="BK172" s="137">
        <f>ROUND(I172*H172,2)</f>
        <v>0</v>
      </c>
      <c r="BL172" s="14" t="s">
        <v>193</v>
      </c>
      <c r="BM172" s="136" t="s">
        <v>250</v>
      </c>
    </row>
    <row r="173" spans="2:65" s="12" customFormat="1" ht="11.25">
      <c r="B173" s="138"/>
      <c r="D173" s="139" t="s">
        <v>126</v>
      </c>
      <c r="F173" s="141" t="s">
        <v>251</v>
      </c>
      <c r="H173" s="142">
        <v>17.992999999999999</v>
      </c>
      <c r="I173" s="143"/>
      <c r="L173" s="138"/>
      <c r="M173" s="144"/>
      <c r="T173" s="145"/>
      <c r="AT173" s="140" t="s">
        <v>126</v>
      </c>
      <c r="AU173" s="140" t="s">
        <v>81</v>
      </c>
      <c r="AV173" s="12" t="s">
        <v>81</v>
      </c>
      <c r="AW173" s="12" t="s">
        <v>3</v>
      </c>
      <c r="AX173" s="12" t="s">
        <v>79</v>
      </c>
      <c r="AY173" s="140" t="s">
        <v>116</v>
      </c>
    </row>
    <row r="174" spans="2:65" s="1" customFormat="1" ht="24.2" customHeight="1">
      <c r="B174" s="124"/>
      <c r="C174" s="125" t="s">
        <v>252</v>
      </c>
      <c r="D174" s="125" t="s">
        <v>119</v>
      </c>
      <c r="E174" s="126" t="s">
        <v>253</v>
      </c>
      <c r="F174" s="127" t="s">
        <v>254</v>
      </c>
      <c r="G174" s="128" t="s">
        <v>122</v>
      </c>
      <c r="H174" s="129">
        <v>15.12</v>
      </c>
      <c r="I174" s="130"/>
      <c r="J174" s="131">
        <f>ROUND(I174*H174,2)</f>
        <v>0</v>
      </c>
      <c r="K174" s="127" t="s">
        <v>123</v>
      </c>
      <c r="L174" s="29"/>
      <c r="M174" s="132" t="s">
        <v>1</v>
      </c>
      <c r="N174" s="133" t="s">
        <v>39</v>
      </c>
      <c r="P174" s="134">
        <f>O174*H174</f>
        <v>0</v>
      </c>
      <c r="Q174" s="134">
        <v>2.9E-4</v>
      </c>
      <c r="R174" s="134">
        <f>Q174*H174</f>
        <v>4.3847999999999995E-3</v>
      </c>
      <c r="S174" s="134">
        <v>0</v>
      </c>
      <c r="T174" s="135">
        <f>S174*H174</f>
        <v>0</v>
      </c>
      <c r="AR174" s="136" t="s">
        <v>193</v>
      </c>
      <c r="AT174" s="136" t="s">
        <v>119</v>
      </c>
      <c r="AU174" s="136" t="s">
        <v>81</v>
      </c>
      <c r="AY174" s="14" t="s">
        <v>116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4" t="s">
        <v>79</v>
      </c>
      <c r="BK174" s="137">
        <f>ROUND(I174*H174,2)</f>
        <v>0</v>
      </c>
      <c r="BL174" s="14" t="s">
        <v>193</v>
      </c>
      <c r="BM174" s="136" t="s">
        <v>255</v>
      </c>
    </row>
    <row r="175" spans="2:65" s="12" customFormat="1" ht="11.25">
      <c r="B175" s="138"/>
      <c r="D175" s="139" t="s">
        <v>126</v>
      </c>
      <c r="E175" s="140" t="s">
        <v>1</v>
      </c>
      <c r="F175" s="141" t="s">
        <v>256</v>
      </c>
      <c r="H175" s="142">
        <v>15.12</v>
      </c>
      <c r="I175" s="143"/>
      <c r="L175" s="138"/>
      <c r="M175" s="144"/>
      <c r="T175" s="145"/>
      <c r="AT175" s="140" t="s">
        <v>126</v>
      </c>
      <c r="AU175" s="140" t="s">
        <v>81</v>
      </c>
      <c r="AV175" s="12" t="s">
        <v>81</v>
      </c>
      <c r="AW175" s="12" t="s">
        <v>31</v>
      </c>
      <c r="AX175" s="12" t="s">
        <v>79</v>
      </c>
      <c r="AY175" s="140" t="s">
        <v>116</v>
      </c>
    </row>
    <row r="176" spans="2:65" s="1" customFormat="1" ht="24.2" customHeight="1">
      <c r="B176" s="124"/>
      <c r="C176" s="125" t="s">
        <v>257</v>
      </c>
      <c r="D176" s="125" t="s">
        <v>119</v>
      </c>
      <c r="E176" s="126" t="s">
        <v>258</v>
      </c>
      <c r="F176" s="127" t="s">
        <v>259</v>
      </c>
      <c r="G176" s="128" t="s">
        <v>122</v>
      </c>
      <c r="H176" s="129">
        <v>15.12</v>
      </c>
      <c r="I176" s="130"/>
      <c r="J176" s="131">
        <f>ROUND(I176*H176,2)</f>
        <v>0</v>
      </c>
      <c r="K176" s="127" t="s">
        <v>123</v>
      </c>
      <c r="L176" s="29"/>
      <c r="M176" s="132" t="s">
        <v>1</v>
      </c>
      <c r="N176" s="133" t="s">
        <v>39</v>
      </c>
      <c r="P176" s="134">
        <f>O176*H176</f>
        <v>0</v>
      </c>
      <c r="Q176" s="134">
        <v>0</v>
      </c>
      <c r="R176" s="134">
        <f>Q176*H176</f>
        <v>0</v>
      </c>
      <c r="S176" s="134">
        <v>0</v>
      </c>
      <c r="T176" s="135">
        <f>S176*H176</f>
        <v>0</v>
      </c>
      <c r="AR176" s="136" t="s">
        <v>193</v>
      </c>
      <c r="AT176" s="136" t="s">
        <v>119</v>
      </c>
      <c r="AU176" s="136" t="s">
        <v>81</v>
      </c>
      <c r="AY176" s="14" t="s">
        <v>116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4" t="s">
        <v>79</v>
      </c>
      <c r="BK176" s="137">
        <f>ROUND(I176*H176,2)</f>
        <v>0</v>
      </c>
      <c r="BL176" s="14" t="s">
        <v>193</v>
      </c>
      <c r="BM176" s="136" t="s">
        <v>260</v>
      </c>
    </row>
    <row r="177" spans="2:65" s="11" customFormat="1" ht="25.9" customHeight="1">
      <c r="B177" s="112"/>
      <c r="D177" s="113" t="s">
        <v>73</v>
      </c>
      <c r="E177" s="114" t="s">
        <v>261</v>
      </c>
      <c r="F177" s="114" t="s">
        <v>262</v>
      </c>
      <c r="I177" s="115"/>
      <c r="J177" s="116">
        <f>BK177</f>
        <v>0</v>
      </c>
      <c r="L177" s="112"/>
      <c r="M177" s="117"/>
      <c r="P177" s="118">
        <f>P178+P180+P182</f>
        <v>0</v>
      </c>
      <c r="R177" s="118">
        <f>R178+R180+R182</f>
        <v>0</v>
      </c>
      <c r="T177" s="119">
        <f>T178+T180+T182</f>
        <v>0</v>
      </c>
      <c r="AR177" s="113" t="s">
        <v>142</v>
      </c>
      <c r="AT177" s="120" t="s">
        <v>73</v>
      </c>
      <c r="AU177" s="120" t="s">
        <v>74</v>
      </c>
      <c r="AY177" s="113" t="s">
        <v>116</v>
      </c>
      <c r="BK177" s="121">
        <f>BK178+BK180+BK182</f>
        <v>0</v>
      </c>
    </row>
    <row r="178" spans="2:65" s="11" customFormat="1" ht="22.9" customHeight="1">
      <c r="B178" s="112"/>
      <c r="D178" s="113" t="s">
        <v>73</v>
      </c>
      <c r="E178" s="122" t="s">
        <v>263</v>
      </c>
      <c r="F178" s="122" t="s">
        <v>264</v>
      </c>
      <c r="I178" s="115"/>
      <c r="J178" s="123">
        <f>BK178</f>
        <v>0</v>
      </c>
      <c r="L178" s="112"/>
      <c r="M178" s="117"/>
      <c r="P178" s="118">
        <f>P179</f>
        <v>0</v>
      </c>
      <c r="R178" s="118">
        <f>R179</f>
        <v>0</v>
      </c>
      <c r="T178" s="119">
        <f>T179</f>
        <v>0</v>
      </c>
      <c r="AR178" s="113" t="s">
        <v>142</v>
      </c>
      <c r="AT178" s="120" t="s">
        <v>73</v>
      </c>
      <c r="AU178" s="120" t="s">
        <v>79</v>
      </c>
      <c r="AY178" s="113" t="s">
        <v>116</v>
      </c>
      <c r="BK178" s="121">
        <f>BK179</f>
        <v>0</v>
      </c>
    </row>
    <row r="179" spans="2:65" s="1" customFormat="1" ht="16.5" customHeight="1">
      <c r="B179" s="124"/>
      <c r="C179" s="125" t="s">
        <v>265</v>
      </c>
      <c r="D179" s="125" t="s">
        <v>119</v>
      </c>
      <c r="E179" s="126" t="s">
        <v>266</v>
      </c>
      <c r="F179" s="127" t="s">
        <v>267</v>
      </c>
      <c r="G179" s="128" t="s">
        <v>156</v>
      </c>
      <c r="H179" s="129">
        <v>1</v>
      </c>
      <c r="I179" s="130"/>
      <c r="J179" s="131">
        <f>ROUND(I179*H179,2)</f>
        <v>0</v>
      </c>
      <c r="K179" s="127" t="s">
        <v>123</v>
      </c>
      <c r="L179" s="29"/>
      <c r="M179" s="132" t="s">
        <v>1</v>
      </c>
      <c r="N179" s="133" t="s">
        <v>39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R179" s="136" t="s">
        <v>268</v>
      </c>
      <c r="AT179" s="136" t="s">
        <v>119</v>
      </c>
      <c r="AU179" s="136" t="s">
        <v>81</v>
      </c>
      <c r="AY179" s="14" t="s">
        <v>116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4" t="s">
        <v>79</v>
      </c>
      <c r="BK179" s="137">
        <f>ROUND(I179*H179,2)</f>
        <v>0</v>
      </c>
      <c r="BL179" s="14" t="s">
        <v>268</v>
      </c>
      <c r="BM179" s="136" t="s">
        <v>269</v>
      </c>
    </row>
    <row r="180" spans="2:65" s="11" customFormat="1" ht="22.9" customHeight="1">
      <c r="B180" s="112"/>
      <c r="D180" s="113" t="s">
        <v>73</v>
      </c>
      <c r="E180" s="122" t="s">
        <v>270</v>
      </c>
      <c r="F180" s="122" t="s">
        <v>271</v>
      </c>
      <c r="I180" s="115"/>
      <c r="J180" s="123">
        <f>BK180</f>
        <v>0</v>
      </c>
      <c r="L180" s="112"/>
      <c r="M180" s="117"/>
      <c r="P180" s="118">
        <f>P181</f>
        <v>0</v>
      </c>
      <c r="R180" s="118">
        <f>R181</f>
        <v>0</v>
      </c>
      <c r="T180" s="119">
        <f>T181</f>
        <v>0</v>
      </c>
      <c r="AR180" s="113" t="s">
        <v>142</v>
      </c>
      <c r="AT180" s="120" t="s">
        <v>73</v>
      </c>
      <c r="AU180" s="120" t="s">
        <v>79</v>
      </c>
      <c r="AY180" s="113" t="s">
        <v>116</v>
      </c>
      <c r="BK180" s="121">
        <f>BK181</f>
        <v>0</v>
      </c>
    </row>
    <row r="181" spans="2:65" s="1" customFormat="1" ht="16.5" customHeight="1">
      <c r="B181" s="124"/>
      <c r="C181" s="125" t="s">
        <v>272</v>
      </c>
      <c r="D181" s="125" t="s">
        <v>119</v>
      </c>
      <c r="E181" s="126" t="s">
        <v>273</v>
      </c>
      <c r="F181" s="127" t="s">
        <v>274</v>
      </c>
      <c r="G181" s="128" t="s">
        <v>156</v>
      </c>
      <c r="H181" s="129">
        <v>1</v>
      </c>
      <c r="I181" s="130"/>
      <c r="J181" s="131">
        <f>ROUND(I181*H181,2)</f>
        <v>0</v>
      </c>
      <c r="K181" s="127" t="s">
        <v>123</v>
      </c>
      <c r="L181" s="29"/>
      <c r="M181" s="132" t="s">
        <v>1</v>
      </c>
      <c r="N181" s="133" t="s">
        <v>39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268</v>
      </c>
      <c r="AT181" s="136" t="s">
        <v>119</v>
      </c>
      <c r="AU181" s="136" t="s">
        <v>81</v>
      </c>
      <c r="AY181" s="14" t="s">
        <v>116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4" t="s">
        <v>79</v>
      </c>
      <c r="BK181" s="137">
        <f>ROUND(I181*H181,2)</f>
        <v>0</v>
      </c>
      <c r="BL181" s="14" t="s">
        <v>268</v>
      </c>
      <c r="BM181" s="136" t="s">
        <v>275</v>
      </c>
    </row>
    <row r="182" spans="2:65" s="11" customFormat="1" ht="22.9" customHeight="1">
      <c r="B182" s="112"/>
      <c r="D182" s="113" t="s">
        <v>73</v>
      </c>
      <c r="E182" s="122" t="s">
        <v>276</v>
      </c>
      <c r="F182" s="122" t="s">
        <v>277</v>
      </c>
      <c r="I182" s="115"/>
      <c r="J182" s="123">
        <f>BK182</f>
        <v>0</v>
      </c>
      <c r="L182" s="112"/>
      <c r="M182" s="117"/>
      <c r="P182" s="118">
        <f>P183</f>
        <v>0</v>
      </c>
      <c r="R182" s="118">
        <f>R183</f>
        <v>0</v>
      </c>
      <c r="T182" s="119">
        <f>T183</f>
        <v>0</v>
      </c>
      <c r="AR182" s="113" t="s">
        <v>142</v>
      </c>
      <c r="AT182" s="120" t="s">
        <v>73</v>
      </c>
      <c r="AU182" s="120" t="s">
        <v>79</v>
      </c>
      <c r="AY182" s="113" t="s">
        <v>116</v>
      </c>
      <c r="BK182" s="121">
        <f>BK183</f>
        <v>0</v>
      </c>
    </row>
    <row r="183" spans="2:65" s="1" customFormat="1" ht="16.5" customHeight="1">
      <c r="B183" s="124"/>
      <c r="C183" s="125" t="s">
        <v>278</v>
      </c>
      <c r="D183" s="125" t="s">
        <v>119</v>
      </c>
      <c r="E183" s="126" t="s">
        <v>279</v>
      </c>
      <c r="F183" s="127" t="s">
        <v>280</v>
      </c>
      <c r="G183" s="128" t="s">
        <v>156</v>
      </c>
      <c r="H183" s="129">
        <v>1</v>
      </c>
      <c r="I183" s="130"/>
      <c r="J183" s="131">
        <f>ROUND(I183*H183,2)</f>
        <v>0</v>
      </c>
      <c r="K183" s="127" t="s">
        <v>123</v>
      </c>
      <c r="L183" s="29"/>
      <c r="M183" s="157" t="s">
        <v>1</v>
      </c>
      <c r="N183" s="158" t="s">
        <v>39</v>
      </c>
      <c r="O183" s="159"/>
      <c r="P183" s="160">
        <f>O183*H183</f>
        <v>0</v>
      </c>
      <c r="Q183" s="160">
        <v>0</v>
      </c>
      <c r="R183" s="160">
        <f>Q183*H183</f>
        <v>0</v>
      </c>
      <c r="S183" s="160">
        <v>0</v>
      </c>
      <c r="T183" s="161">
        <f>S183*H183</f>
        <v>0</v>
      </c>
      <c r="AR183" s="136" t="s">
        <v>268</v>
      </c>
      <c r="AT183" s="136" t="s">
        <v>119</v>
      </c>
      <c r="AU183" s="136" t="s">
        <v>81</v>
      </c>
      <c r="AY183" s="14" t="s">
        <v>116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4" t="s">
        <v>79</v>
      </c>
      <c r="BK183" s="137">
        <f>ROUND(I183*H183,2)</f>
        <v>0</v>
      </c>
      <c r="BL183" s="14" t="s">
        <v>268</v>
      </c>
      <c r="BM183" s="136" t="s">
        <v>281</v>
      </c>
    </row>
    <row r="184" spans="2:65" s="1" customFormat="1" ht="6.95" customHeight="1">
      <c r="B184" s="41"/>
      <c r="C184" s="42"/>
      <c r="D184" s="42"/>
      <c r="E184" s="42"/>
      <c r="F184" s="42"/>
      <c r="G184" s="42"/>
      <c r="H184" s="42"/>
      <c r="I184" s="42"/>
      <c r="J184" s="42"/>
      <c r="K184" s="42"/>
      <c r="L184" s="29"/>
    </row>
  </sheetData>
  <autoFilter ref="C124:K183" xr:uid="{00000000-0009-0000-0000-000001000000}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Husova3 - Oprava oken-7ks</vt:lpstr>
      <vt:lpstr>'Husova3 - Oprava oken-7ks'!Názvy_tisku</vt:lpstr>
      <vt:lpstr>'Rekapitulace stavby'!Názvy_tisku</vt:lpstr>
      <vt:lpstr>'Husova3 - Oprava oken-7ks'!Oblast_tisku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Eva-TOSH\Eva</dc:creator>
  <cp:lastModifiedBy>Sabolová Iveta (MMB_OSM)</cp:lastModifiedBy>
  <dcterms:created xsi:type="dcterms:W3CDTF">2023-04-12T17:49:16Z</dcterms:created>
  <dcterms:modified xsi:type="dcterms:W3CDTF">2025-10-13T05:43:17Z</dcterms:modified>
</cp:coreProperties>
</file>