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S:\01_PPO\14 PPO Svratecky nahon\PD Svratecký náhon - čistopis pro ZD\PDF\H_vykaz_vymer\"/>
    </mc:Choice>
  </mc:AlternateContent>
  <xr:revisionPtr revIDLastSave="0" documentId="14_{8DD729EB-702E-4D7D-84E8-0CFB15280D3A}" xr6:coauthVersionLast="47" xr6:coauthVersionMax="47" xr10:uidLastSave="{00000000-0000-0000-0000-000000000000}"/>
  <workbookProtection workbookAlgorithmName="SHA-512" workbookHashValue="79w87Y4CNm/UxqTzg2Nvu9MD6Txata0O7P7llUBB2oIhXXnARsSIuVHp00mk0XI0Y8SNDm0NLCi8DBBeIfdJCA==" workbookSaltValue="H04AI6H1ztyP0VOg4BtwlA==" workbookSpinCount="100000" lockStructure="1"/>
  <bookViews>
    <workbookView xWindow="1110" yWindow="1170" windowWidth="37290" windowHeight="19035" activeTab="6" xr2:uid="{00000000-000D-0000-FFFF-FFFF00000000}"/>
  </bookViews>
  <sheets>
    <sheet name="Rekapitulace stavby" sheetId="1" r:id="rId1"/>
    <sheet name="SO 01 - Revitalizace náhonu" sheetId="2" r:id="rId2"/>
    <sheet name="SO 02 - Revitalizace výva..." sheetId="4" r:id="rId3"/>
    <sheet name="SO 02.1 - Sdruženy funkčn..." sheetId="5" r:id="rId4"/>
    <sheet name="SO 03 - Plocha sportoviště" sheetId="6" r:id="rId5"/>
    <sheet name="SO 04 - Vegetační úpravy" sheetId="7" r:id="rId6"/>
    <sheet name="7 - Ostatní a vedlejší ná..." sheetId="10" r:id="rId7"/>
  </sheets>
  <definedNames>
    <definedName name="_xlnm._FilterDatabase" localSheetId="6" hidden="1">'7 - Ostatní a vedlejší ná...'!$C$117:$K$166</definedName>
    <definedName name="_xlnm._FilterDatabase" localSheetId="1" hidden="1">'SO 01 - Revitalizace náhonu'!$C$125:$K$285</definedName>
    <definedName name="_xlnm._FilterDatabase" localSheetId="2" hidden="1">'SO 02 - Revitalizace výva...'!$C$126:$K$339</definedName>
    <definedName name="_xlnm._FilterDatabase" localSheetId="3" hidden="1">'SO 02.1 - Sdruženy funkčn...'!$C$129:$K$258</definedName>
    <definedName name="_xlnm._FilterDatabase" localSheetId="4" hidden="1">'SO 03 - Plocha sportoviště'!$C$128:$K$238</definedName>
    <definedName name="_xlnm._FilterDatabase" localSheetId="5" hidden="1">'SO 04 - Vegetační úpravy'!$C$120:$K$329</definedName>
    <definedName name="_xlnm.Print_Titles" localSheetId="6">'7 - Ostatní a vedlejší ná...'!$117:$117</definedName>
    <definedName name="_xlnm.Print_Titles" localSheetId="0">'Rekapitulace stavby'!$92:$92</definedName>
    <definedName name="_xlnm.Print_Titles" localSheetId="1">'SO 01 - Revitalizace náhonu'!$125:$125</definedName>
    <definedName name="_xlnm.Print_Titles" localSheetId="2">'SO 02 - Revitalizace výva...'!$126:$126</definedName>
    <definedName name="_xlnm.Print_Titles" localSheetId="3">'SO 02.1 - Sdruženy funkčn...'!$129:$129</definedName>
    <definedName name="_xlnm.Print_Titles" localSheetId="4">'SO 03 - Plocha sportoviště'!$128:$128</definedName>
    <definedName name="_xlnm.Print_Titles" localSheetId="5">'SO 04 - Vegetační úpravy'!$120:$120</definedName>
    <definedName name="_xlnm.Print_Area" localSheetId="6">'7 - Ostatní a vedlejší ná...'!$C$4:$J$76,'7 - Ostatní a vedlejší ná...'!$C$82:$J$99,'7 - Ostatní a vedlejší ná...'!$C$105:$K$166</definedName>
    <definedName name="_xlnm.Print_Area" localSheetId="0">'Rekapitulace stavby'!$D$4:$AO$76,'Rekapitulace stavby'!$C$82:$AQ$106</definedName>
    <definedName name="_xlnm.Print_Area" localSheetId="1">'SO 01 - Revitalizace náhonu'!$C$4:$J$76,'SO 01 - Revitalizace náhonu'!$C$82:$J$107,'SO 01 - Revitalizace náhonu'!$C$113:$K$285</definedName>
    <definedName name="_xlnm.Print_Area" localSheetId="2">'SO 02 - Revitalizace výva...'!$C$4:$J$76,'SO 02 - Revitalizace výva...'!$C$82:$J$108,'SO 02 - Revitalizace výva...'!$C$114:$K$339</definedName>
    <definedName name="_xlnm.Print_Area" localSheetId="3">'SO 02.1 - Sdruženy funkčn...'!$C$4:$J$76,'SO 02.1 - Sdruženy funkčn...'!$C$82:$J$109,'SO 02.1 - Sdruženy funkčn...'!$C$115:$K$258</definedName>
    <definedName name="_xlnm.Print_Area" localSheetId="4">'SO 03 - Plocha sportoviště'!$C$4:$J$76,'SO 03 - Plocha sportoviště'!$C$82:$J$110,'SO 03 - Plocha sportoviště'!$C$116:$K$238</definedName>
    <definedName name="_xlnm.Print_Area" localSheetId="5">'SO 04 - Vegetační úpravy'!$C$4:$J$76,'SO 04 - Vegetační úpravy'!$C$82:$J$102,'SO 04 - Vegetační úpravy'!$C$108:$K$329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7" i="1" l="1"/>
  <c r="J159" i="10" l="1"/>
  <c r="J37" i="10"/>
  <c r="J36" i="10"/>
  <c r="AY105" i="1" s="1"/>
  <c r="J35" i="10"/>
  <c r="AX105" i="1"/>
  <c r="BI166" i="10"/>
  <c r="BH166" i="10"/>
  <c r="BG166" i="10"/>
  <c r="BF166" i="10"/>
  <c r="T166" i="10"/>
  <c r="R166" i="10"/>
  <c r="P166" i="10"/>
  <c r="BI165" i="10"/>
  <c r="BH165" i="10"/>
  <c r="BG165" i="10"/>
  <c r="BF165" i="10"/>
  <c r="T165" i="10"/>
  <c r="R165" i="10"/>
  <c r="P165" i="10"/>
  <c r="BI162" i="10"/>
  <c r="BH162" i="10"/>
  <c r="BG162" i="10"/>
  <c r="BF162" i="10"/>
  <c r="T162" i="10"/>
  <c r="R162" i="10"/>
  <c r="P162" i="10"/>
  <c r="BI156" i="10"/>
  <c r="BH156" i="10"/>
  <c r="BG156" i="10"/>
  <c r="BF156" i="10"/>
  <c r="T156" i="10"/>
  <c r="R156" i="10"/>
  <c r="P156" i="10"/>
  <c r="BI153" i="10"/>
  <c r="BH153" i="10"/>
  <c r="BG153" i="10"/>
  <c r="BF153" i="10"/>
  <c r="T153" i="10"/>
  <c r="R153" i="10"/>
  <c r="P153" i="10"/>
  <c r="BI149" i="10"/>
  <c r="BH149" i="10"/>
  <c r="BG149" i="10"/>
  <c r="BF149" i="10"/>
  <c r="T149" i="10"/>
  <c r="R149" i="10"/>
  <c r="P149" i="10"/>
  <c r="BI146" i="10"/>
  <c r="BH146" i="10"/>
  <c r="BG146" i="10"/>
  <c r="BF146" i="10"/>
  <c r="T146" i="10"/>
  <c r="R146" i="10"/>
  <c r="P146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35" i="10"/>
  <c r="BH135" i="10"/>
  <c r="BG135" i="10"/>
  <c r="BF135" i="10"/>
  <c r="T135" i="10"/>
  <c r="R135" i="10"/>
  <c r="P135" i="10"/>
  <c r="BI130" i="10"/>
  <c r="BH130" i="10"/>
  <c r="BG130" i="10"/>
  <c r="BF130" i="10"/>
  <c r="T130" i="10"/>
  <c r="R130" i="10"/>
  <c r="P130" i="10"/>
  <c r="BI121" i="10"/>
  <c r="BH121" i="10"/>
  <c r="BG121" i="10"/>
  <c r="BF121" i="10"/>
  <c r="T121" i="10"/>
  <c r="R121" i="10"/>
  <c r="P121" i="10"/>
  <c r="J115" i="10"/>
  <c r="F115" i="10"/>
  <c r="J114" i="10"/>
  <c r="F114" i="10"/>
  <c r="F112" i="10"/>
  <c r="E110" i="10"/>
  <c r="J92" i="10"/>
  <c r="F92" i="10"/>
  <c r="J91" i="10"/>
  <c r="F91" i="10"/>
  <c r="F89" i="10"/>
  <c r="E87" i="10"/>
  <c r="J89" i="10"/>
  <c r="E7" i="10"/>
  <c r="E85" i="10" s="1"/>
  <c r="J37" i="7"/>
  <c r="J36" i="7"/>
  <c r="AY102" i="1"/>
  <c r="J35" i="7"/>
  <c r="AX102" i="1" s="1"/>
  <c r="BI324" i="7"/>
  <c r="BH324" i="7"/>
  <c r="BG324" i="7"/>
  <c r="BF324" i="7"/>
  <c r="T324" i="7"/>
  <c r="T323" i="7" s="1"/>
  <c r="R324" i="7"/>
  <c r="R323" i="7" s="1"/>
  <c r="P324" i="7"/>
  <c r="P323" i="7" s="1"/>
  <c r="BI322" i="7"/>
  <c r="BH322" i="7"/>
  <c r="BG322" i="7"/>
  <c r="BF322" i="7"/>
  <c r="T322" i="7"/>
  <c r="T321" i="7" s="1"/>
  <c r="R322" i="7"/>
  <c r="R321" i="7" s="1"/>
  <c r="P322" i="7"/>
  <c r="P321" i="7" s="1"/>
  <c r="BI319" i="7"/>
  <c r="BH319" i="7"/>
  <c r="BG319" i="7"/>
  <c r="BF319" i="7"/>
  <c r="T319" i="7"/>
  <c r="T318" i="7" s="1"/>
  <c r="R319" i="7"/>
  <c r="R318" i="7"/>
  <c r="P319" i="7"/>
  <c r="P318" i="7" s="1"/>
  <c r="BI310" i="7"/>
  <c r="BH310" i="7"/>
  <c r="BG310" i="7"/>
  <c r="BF310" i="7"/>
  <c r="T310" i="7"/>
  <c r="R310" i="7"/>
  <c r="P310" i="7"/>
  <c r="BI304" i="7"/>
  <c r="BH304" i="7"/>
  <c r="BG304" i="7"/>
  <c r="BF304" i="7"/>
  <c r="T304" i="7"/>
  <c r="R304" i="7"/>
  <c r="P304" i="7"/>
  <c r="BI303" i="7"/>
  <c r="BH303" i="7"/>
  <c r="BG303" i="7"/>
  <c r="BF303" i="7"/>
  <c r="T303" i="7"/>
  <c r="R303" i="7"/>
  <c r="P303" i="7"/>
  <c r="BI300" i="7"/>
  <c r="BH300" i="7"/>
  <c r="BG300" i="7"/>
  <c r="BF300" i="7"/>
  <c r="T300" i="7"/>
  <c r="R300" i="7"/>
  <c r="P300" i="7"/>
  <c r="BI298" i="7"/>
  <c r="BH298" i="7"/>
  <c r="BG298" i="7"/>
  <c r="BF298" i="7"/>
  <c r="T298" i="7"/>
  <c r="R298" i="7"/>
  <c r="P298" i="7"/>
  <c r="BI296" i="7"/>
  <c r="BH296" i="7"/>
  <c r="BG296" i="7"/>
  <c r="BF296" i="7"/>
  <c r="T296" i="7"/>
  <c r="R296" i="7"/>
  <c r="P296" i="7"/>
  <c r="BI294" i="7"/>
  <c r="BH294" i="7"/>
  <c r="BG294" i="7"/>
  <c r="BF294" i="7"/>
  <c r="T294" i="7"/>
  <c r="R294" i="7"/>
  <c r="P294" i="7"/>
  <c r="BI293" i="7"/>
  <c r="BH293" i="7"/>
  <c r="BG293" i="7"/>
  <c r="BF293" i="7"/>
  <c r="T293" i="7"/>
  <c r="R293" i="7"/>
  <c r="P293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3" i="7"/>
  <c r="BH283" i="7"/>
  <c r="BG283" i="7"/>
  <c r="BF283" i="7"/>
  <c r="T283" i="7"/>
  <c r="R283" i="7"/>
  <c r="P283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4" i="7"/>
  <c r="BH274" i="7"/>
  <c r="BG274" i="7"/>
  <c r="BF274" i="7"/>
  <c r="T274" i="7"/>
  <c r="R274" i="7"/>
  <c r="P274" i="7"/>
  <c r="BI272" i="7"/>
  <c r="BH272" i="7"/>
  <c r="BG272" i="7"/>
  <c r="BF272" i="7"/>
  <c r="T272" i="7"/>
  <c r="R272" i="7"/>
  <c r="P272" i="7"/>
  <c r="BI270" i="7"/>
  <c r="BH270" i="7"/>
  <c r="BG270" i="7"/>
  <c r="BF270" i="7"/>
  <c r="T270" i="7"/>
  <c r="R270" i="7"/>
  <c r="P270" i="7"/>
  <c r="BI266" i="7"/>
  <c r="BH266" i="7"/>
  <c r="BG266" i="7"/>
  <c r="BF266" i="7"/>
  <c r="T266" i="7"/>
  <c r="R266" i="7"/>
  <c r="P266" i="7"/>
  <c r="BI264" i="7"/>
  <c r="BH264" i="7"/>
  <c r="BG264" i="7"/>
  <c r="BF264" i="7"/>
  <c r="T264" i="7"/>
  <c r="R264" i="7"/>
  <c r="P264" i="7"/>
  <c r="BI262" i="7"/>
  <c r="BH262" i="7"/>
  <c r="BG262" i="7"/>
  <c r="BF262" i="7"/>
  <c r="T262" i="7"/>
  <c r="R262" i="7"/>
  <c r="P262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7" i="7"/>
  <c r="BH257" i="7"/>
  <c r="BG257" i="7"/>
  <c r="BF257" i="7"/>
  <c r="T257" i="7"/>
  <c r="R257" i="7"/>
  <c r="P257" i="7"/>
  <c r="BI256" i="7"/>
  <c r="BH256" i="7"/>
  <c r="BG256" i="7"/>
  <c r="BF256" i="7"/>
  <c r="T256" i="7"/>
  <c r="R256" i="7"/>
  <c r="P256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48" i="7"/>
  <c r="BH248" i="7"/>
  <c r="BG248" i="7"/>
  <c r="BF248" i="7"/>
  <c r="T248" i="7"/>
  <c r="R248" i="7"/>
  <c r="P248" i="7"/>
  <c r="BI245" i="7"/>
  <c r="BH245" i="7"/>
  <c r="BG245" i="7"/>
  <c r="BF245" i="7"/>
  <c r="T245" i="7"/>
  <c r="R245" i="7"/>
  <c r="P245" i="7"/>
  <c r="BI242" i="7"/>
  <c r="BH242" i="7"/>
  <c r="BG242" i="7"/>
  <c r="BF242" i="7"/>
  <c r="T242" i="7"/>
  <c r="R242" i="7"/>
  <c r="P242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4" i="7"/>
  <c r="BH234" i="7"/>
  <c r="BG234" i="7"/>
  <c r="BF234" i="7"/>
  <c r="T234" i="7"/>
  <c r="R234" i="7"/>
  <c r="P234" i="7"/>
  <c r="BI232" i="7"/>
  <c r="BH232" i="7"/>
  <c r="BG232" i="7"/>
  <c r="BF232" i="7"/>
  <c r="T232" i="7"/>
  <c r="R232" i="7"/>
  <c r="P232" i="7"/>
  <c r="BI229" i="7"/>
  <c r="BH229" i="7"/>
  <c r="BG229" i="7"/>
  <c r="BF229" i="7"/>
  <c r="T229" i="7"/>
  <c r="R229" i="7"/>
  <c r="P229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4" i="7"/>
  <c r="BH224" i="7"/>
  <c r="BG224" i="7"/>
  <c r="BF224" i="7"/>
  <c r="T224" i="7"/>
  <c r="R224" i="7"/>
  <c r="P224" i="7"/>
  <c r="BI221" i="7"/>
  <c r="BH221" i="7"/>
  <c r="BG221" i="7"/>
  <c r="BF221" i="7"/>
  <c r="T221" i="7"/>
  <c r="R221" i="7"/>
  <c r="P221" i="7"/>
  <c r="BI217" i="7"/>
  <c r="BH217" i="7"/>
  <c r="BG217" i="7"/>
  <c r="BF217" i="7"/>
  <c r="T217" i="7"/>
  <c r="R217" i="7"/>
  <c r="P217" i="7"/>
  <c r="BI214" i="7"/>
  <c r="BH214" i="7"/>
  <c r="BG214" i="7"/>
  <c r="BF214" i="7"/>
  <c r="T214" i="7"/>
  <c r="R214" i="7"/>
  <c r="P214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5" i="7"/>
  <c r="BH205" i="7"/>
  <c r="BG205" i="7"/>
  <c r="BF205" i="7"/>
  <c r="T205" i="7"/>
  <c r="R205" i="7"/>
  <c r="P205" i="7"/>
  <c r="BI202" i="7"/>
  <c r="BH202" i="7"/>
  <c r="BG202" i="7"/>
  <c r="BF202" i="7"/>
  <c r="T202" i="7"/>
  <c r="R202" i="7"/>
  <c r="P202" i="7"/>
  <c r="BI199" i="7"/>
  <c r="BH199" i="7"/>
  <c r="BG199" i="7"/>
  <c r="BF199" i="7"/>
  <c r="T199" i="7"/>
  <c r="R199" i="7"/>
  <c r="P199" i="7"/>
  <c r="BI196" i="7"/>
  <c r="BH196" i="7"/>
  <c r="BG196" i="7"/>
  <c r="BF196" i="7"/>
  <c r="T196" i="7"/>
  <c r="R196" i="7"/>
  <c r="P196" i="7"/>
  <c r="BI193" i="7"/>
  <c r="BH193" i="7"/>
  <c r="BG193" i="7"/>
  <c r="BF193" i="7"/>
  <c r="T193" i="7"/>
  <c r="R193" i="7"/>
  <c r="P193" i="7"/>
  <c r="BI190" i="7"/>
  <c r="BH190" i="7"/>
  <c r="BG190" i="7"/>
  <c r="BF190" i="7"/>
  <c r="T190" i="7"/>
  <c r="R190" i="7"/>
  <c r="P190" i="7"/>
  <c r="BI187" i="7"/>
  <c r="BH187" i="7"/>
  <c r="BG187" i="7"/>
  <c r="BF187" i="7"/>
  <c r="T187" i="7"/>
  <c r="R187" i="7"/>
  <c r="P187" i="7"/>
  <c r="BI184" i="7"/>
  <c r="BH184" i="7"/>
  <c r="BG184" i="7"/>
  <c r="BF184" i="7"/>
  <c r="T184" i="7"/>
  <c r="R184" i="7"/>
  <c r="P184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2" i="7"/>
  <c r="BH172" i="7"/>
  <c r="BG172" i="7"/>
  <c r="BF172" i="7"/>
  <c r="T172" i="7"/>
  <c r="R172" i="7"/>
  <c r="P172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48" i="7"/>
  <c r="BH148" i="7"/>
  <c r="BG148" i="7"/>
  <c r="BF148" i="7"/>
  <c r="T148" i="7"/>
  <c r="R148" i="7"/>
  <c r="P148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4" i="7"/>
  <c r="BH124" i="7"/>
  <c r="BG124" i="7"/>
  <c r="BF124" i="7"/>
  <c r="T124" i="7"/>
  <c r="R124" i="7"/>
  <c r="P124" i="7"/>
  <c r="J118" i="7"/>
  <c r="F118" i="7"/>
  <c r="J117" i="7"/>
  <c r="F117" i="7"/>
  <c r="F115" i="7"/>
  <c r="E113" i="7"/>
  <c r="J92" i="7"/>
  <c r="F92" i="7"/>
  <c r="J91" i="7"/>
  <c r="F91" i="7"/>
  <c r="F89" i="7"/>
  <c r="E87" i="7"/>
  <c r="J115" i="7"/>
  <c r="E7" i="7"/>
  <c r="E85" i="7" s="1"/>
  <c r="J37" i="6"/>
  <c r="J36" i="6"/>
  <c r="AY101" i="1" s="1"/>
  <c r="J35" i="6"/>
  <c r="AX101" i="1" s="1"/>
  <c r="BI238" i="6"/>
  <c r="BH238" i="6"/>
  <c r="BG238" i="6"/>
  <c r="BF238" i="6"/>
  <c r="T238" i="6"/>
  <c r="T237" i="6" s="1"/>
  <c r="R238" i="6"/>
  <c r="R237" i="6" s="1"/>
  <c r="P238" i="6"/>
  <c r="P237" i="6" s="1"/>
  <c r="BI234" i="6"/>
  <c r="BH234" i="6"/>
  <c r="BG234" i="6"/>
  <c r="BF234" i="6"/>
  <c r="T234" i="6"/>
  <c r="R234" i="6"/>
  <c r="P234" i="6"/>
  <c r="BI232" i="6"/>
  <c r="BH232" i="6"/>
  <c r="BG232" i="6"/>
  <c r="BF232" i="6"/>
  <c r="T232" i="6"/>
  <c r="R232" i="6"/>
  <c r="P232" i="6"/>
  <c r="BI229" i="6"/>
  <c r="BH229" i="6"/>
  <c r="BG229" i="6"/>
  <c r="BF229" i="6"/>
  <c r="T229" i="6"/>
  <c r="T228" i="6" s="1"/>
  <c r="R229" i="6"/>
  <c r="R228" i="6" s="1"/>
  <c r="P229" i="6"/>
  <c r="P228" i="6" s="1"/>
  <c r="BI227" i="6"/>
  <c r="BH227" i="6"/>
  <c r="BG227" i="6"/>
  <c r="BF227" i="6"/>
  <c r="T227" i="6"/>
  <c r="R227" i="6"/>
  <c r="P227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T206" i="6" s="1"/>
  <c r="R207" i="6"/>
  <c r="R206" i="6" s="1"/>
  <c r="P207" i="6"/>
  <c r="P206" i="6"/>
  <c r="BI203" i="6"/>
  <c r="BH203" i="6"/>
  <c r="BG203" i="6"/>
  <c r="BF203" i="6"/>
  <c r="T203" i="6"/>
  <c r="T202" i="6" s="1"/>
  <c r="R203" i="6"/>
  <c r="R202" i="6" s="1"/>
  <c r="P203" i="6"/>
  <c r="P202" i="6" s="1"/>
  <c r="BI200" i="6"/>
  <c r="BH200" i="6"/>
  <c r="BG200" i="6"/>
  <c r="BF200" i="6"/>
  <c r="T200" i="6"/>
  <c r="R200" i="6"/>
  <c r="P200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89" i="6"/>
  <c r="BH189" i="6"/>
  <c r="BG189" i="6"/>
  <c r="BF189" i="6"/>
  <c r="T189" i="6"/>
  <c r="R189" i="6"/>
  <c r="P189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59" i="6"/>
  <c r="BH159" i="6"/>
  <c r="BG159" i="6"/>
  <c r="BF159" i="6"/>
  <c r="T159" i="6"/>
  <c r="R159" i="6"/>
  <c r="P159" i="6"/>
  <c r="BI156" i="6"/>
  <c r="BH156" i="6"/>
  <c r="BG156" i="6"/>
  <c r="BF156" i="6"/>
  <c r="T156" i="6"/>
  <c r="R156" i="6"/>
  <c r="P156" i="6"/>
  <c r="BI153" i="6"/>
  <c r="BH153" i="6"/>
  <c r="BG153" i="6"/>
  <c r="BF153" i="6"/>
  <c r="T153" i="6"/>
  <c r="R153" i="6"/>
  <c r="P153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2" i="6"/>
  <c r="BH142" i="6"/>
  <c r="BG142" i="6"/>
  <c r="BF142" i="6"/>
  <c r="T142" i="6"/>
  <c r="R142" i="6"/>
  <c r="P142" i="6"/>
  <c r="BI136" i="6"/>
  <c r="BH136" i="6"/>
  <c r="BG136" i="6"/>
  <c r="BF136" i="6"/>
  <c r="T136" i="6"/>
  <c r="R136" i="6"/>
  <c r="P136" i="6"/>
  <c r="BI132" i="6"/>
  <c r="BH132" i="6"/>
  <c r="BG132" i="6"/>
  <c r="BF132" i="6"/>
  <c r="T132" i="6"/>
  <c r="R132" i="6"/>
  <c r="P132" i="6"/>
  <c r="J126" i="6"/>
  <c r="F126" i="6"/>
  <c r="J125" i="6"/>
  <c r="F125" i="6"/>
  <c r="F123" i="6"/>
  <c r="E121" i="6"/>
  <c r="J92" i="6"/>
  <c r="F92" i="6"/>
  <c r="J91" i="6"/>
  <c r="F91" i="6"/>
  <c r="F89" i="6"/>
  <c r="E87" i="6"/>
  <c r="J89" i="6"/>
  <c r="E7" i="6"/>
  <c r="E119" i="6" s="1"/>
  <c r="J39" i="5"/>
  <c r="J38" i="5"/>
  <c r="AY100" i="1" s="1"/>
  <c r="J37" i="5"/>
  <c r="AX100" i="1" s="1"/>
  <c r="BI258" i="5"/>
  <c r="BH258" i="5"/>
  <c r="BG258" i="5"/>
  <c r="BF258" i="5"/>
  <c r="T258" i="5"/>
  <c r="R258" i="5"/>
  <c r="P258" i="5"/>
  <c r="BI253" i="5"/>
  <c r="BH253" i="5"/>
  <c r="BG253" i="5"/>
  <c r="BF253" i="5"/>
  <c r="T253" i="5"/>
  <c r="R253" i="5"/>
  <c r="P253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4" i="5"/>
  <c r="BH244" i="5"/>
  <c r="BG244" i="5"/>
  <c r="BF244" i="5"/>
  <c r="T244" i="5"/>
  <c r="R244" i="5"/>
  <c r="P244" i="5"/>
  <c r="BI242" i="5"/>
  <c r="BH242" i="5"/>
  <c r="BG242" i="5"/>
  <c r="BF242" i="5"/>
  <c r="T242" i="5"/>
  <c r="R242" i="5"/>
  <c r="P242" i="5"/>
  <c r="BI239" i="5"/>
  <c r="BH239" i="5"/>
  <c r="BG239" i="5"/>
  <c r="BF239" i="5"/>
  <c r="T239" i="5"/>
  <c r="T238" i="5" s="1"/>
  <c r="R239" i="5"/>
  <c r="R238" i="5" s="1"/>
  <c r="P239" i="5"/>
  <c r="P238" i="5" s="1"/>
  <c r="BI236" i="5"/>
  <c r="BH236" i="5"/>
  <c r="BG236" i="5"/>
  <c r="BF236" i="5"/>
  <c r="T236" i="5"/>
  <c r="R236" i="5"/>
  <c r="P236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R219" i="5"/>
  <c r="P219" i="5"/>
  <c r="BI215" i="5"/>
  <c r="BH215" i="5"/>
  <c r="BG215" i="5"/>
  <c r="BF215" i="5"/>
  <c r="T215" i="5"/>
  <c r="R215" i="5"/>
  <c r="P215" i="5"/>
  <c r="BI213" i="5"/>
  <c r="BH213" i="5"/>
  <c r="BG213" i="5"/>
  <c r="BF213" i="5"/>
  <c r="T213" i="5"/>
  <c r="R213" i="5"/>
  <c r="P213" i="5"/>
  <c r="BI211" i="5"/>
  <c r="BH211" i="5"/>
  <c r="BG211" i="5"/>
  <c r="BF211" i="5"/>
  <c r="T211" i="5"/>
  <c r="R211" i="5"/>
  <c r="P211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199" i="5"/>
  <c r="BH199" i="5"/>
  <c r="BG199" i="5"/>
  <c r="BF199" i="5"/>
  <c r="T199" i="5"/>
  <c r="R199" i="5"/>
  <c r="P199" i="5"/>
  <c r="BI190" i="5"/>
  <c r="BH190" i="5"/>
  <c r="BG190" i="5"/>
  <c r="BF190" i="5"/>
  <c r="T190" i="5"/>
  <c r="R190" i="5"/>
  <c r="P190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5" i="5"/>
  <c r="BH175" i="5"/>
  <c r="BG175" i="5"/>
  <c r="BF175" i="5"/>
  <c r="T175" i="5"/>
  <c r="R175" i="5"/>
  <c r="P175" i="5"/>
  <c r="BI171" i="5"/>
  <c r="BH171" i="5"/>
  <c r="BG171" i="5"/>
  <c r="BF171" i="5"/>
  <c r="T171" i="5"/>
  <c r="R171" i="5"/>
  <c r="P171" i="5"/>
  <c r="BI168" i="5"/>
  <c r="BH168" i="5"/>
  <c r="BG168" i="5"/>
  <c r="BF168" i="5"/>
  <c r="T168" i="5"/>
  <c r="R168" i="5"/>
  <c r="P168" i="5"/>
  <c r="BI165" i="5"/>
  <c r="BH165" i="5"/>
  <c r="BG165" i="5"/>
  <c r="BF165" i="5"/>
  <c r="T165" i="5"/>
  <c r="R165" i="5"/>
  <c r="P165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J127" i="5"/>
  <c r="F127" i="5"/>
  <c r="J126" i="5"/>
  <c r="F126" i="5"/>
  <c r="F124" i="5"/>
  <c r="E122" i="5"/>
  <c r="J94" i="5"/>
  <c r="F94" i="5"/>
  <c r="J93" i="5"/>
  <c r="F93" i="5"/>
  <c r="F91" i="5"/>
  <c r="E89" i="5"/>
  <c r="J124" i="5"/>
  <c r="E7" i="5"/>
  <c r="E118" i="5" s="1"/>
  <c r="J37" i="4"/>
  <c r="J36" i="4"/>
  <c r="AY99" i="1" s="1"/>
  <c r="J35" i="4"/>
  <c r="AX99" i="1" s="1"/>
  <c r="BI339" i="4"/>
  <c r="BH339" i="4"/>
  <c r="BG339" i="4"/>
  <c r="BF339" i="4"/>
  <c r="T339" i="4"/>
  <c r="R339" i="4"/>
  <c r="P339" i="4"/>
  <c r="BI337" i="4"/>
  <c r="BH337" i="4"/>
  <c r="BG337" i="4"/>
  <c r="BF337" i="4"/>
  <c r="T337" i="4"/>
  <c r="R337" i="4"/>
  <c r="P337" i="4"/>
  <c r="BI336" i="4"/>
  <c r="BH336" i="4"/>
  <c r="BG336" i="4"/>
  <c r="BF336" i="4"/>
  <c r="T336" i="4"/>
  <c r="R336" i="4"/>
  <c r="P336" i="4"/>
  <c r="BI334" i="4"/>
  <c r="BH334" i="4"/>
  <c r="BG334" i="4"/>
  <c r="BF334" i="4"/>
  <c r="T334" i="4"/>
  <c r="R334" i="4"/>
  <c r="P334" i="4"/>
  <c r="BI330" i="4"/>
  <c r="BH330" i="4"/>
  <c r="BG330" i="4"/>
  <c r="BF330" i="4"/>
  <c r="T330" i="4"/>
  <c r="R330" i="4"/>
  <c r="P330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27" i="4"/>
  <c r="BH327" i="4"/>
  <c r="BG327" i="4"/>
  <c r="BF327" i="4"/>
  <c r="T327" i="4"/>
  <c r="R327" i="4"/>
  <c r="P327" i="4"/>
  <c r="BI324" i="4"/>
  <c r="BH324" i="4"/>
  <c r="BG324" i="4"/>
  <c r="BF324" i="4"/>
  <c r="T324" i="4"/>
  <c r="R324" i="4"/>
  <c r="P324" i="4"/>
  <c r="BI320" i="4"/>
  <c r="BH320" i="4"/>
  <c r="BG320" i="4"/>
  <c r="BF320" i="4"/>
  <c r="T320" i="4"/>
  <c r="R320" i="4"/>
  <c r="P320" i="4"/>
  <c r="BI318" i="4"/>
  <c r="BH318" i="4"/>
  <c r="BG318" i="4"/>
  <c r="BF318" i="4"/>
  <c r="T318" i="4"/>
  <c r="R318" i="4"/>
  <c r="P318" i="4"/>
  <c r="BI314" i="4"/>
  <c r="BH314" i="4"/>
  <c r="BG314" i="4"/>
  <c r="BF314" i="4"/>
  <c r="T314" i="4"/>
  <c r="R314" i="4"/>
  <c r="P314" i="4"/>
  <c r="BI309" i="4"/>
  <c r="BH309" i="4"/>
  <c r="BG309" i="4"/>
  <c r="BF309" i="4"/>
  <c r="T309" i="4"/>
  <c r="R309" i="4"/>
  <c r="P309" i="4"/>
  <c r="BI306" i="4"/>
  <c r="BH306" i="4"/>
  <c r="BG306" i="4"/>
  <c r="BF306" i="4"/>
  <c r="T306" i="4"/>
  <c r="T305" i="4" s="1"/>
  <c r="R306" i="4"/>
  <c r="R305" i="4" s="1"/>
  <c r="P306" i="4"/>
  <c r="P305" i="4" s="1"/>
  <c r="BI301" i="4"/>
  <c r="BH301" i="4"/>
  <c r="BG301" i="4"/>
  <c r="BF301" i="4"/>
  <c r="T301" i="4"/>
  <c r="R301" i="4"/>
  <c r="P301" i="4"/>
  <c r="BI299" i="4"/>
  <c r="BH299" i="4"/>
  <c r="BG299" i="4"/>
  <c r="BF299" i="4"/>
  <c r="T299" i="4"/>
  <c r="R299" i="4"/>
  <c r="P299" i="4"/>
  <c r="BI296" i="4"/>
  <c r="BH296" i="4"/>
  <c r="BG296" i="4"/>
  <c r="BF296" i="4"/>
  <c r="T296" i="4"/>
  <c r="R296" i="4"/>
  <c r="P296" i="4"/>
  <c r="BI292" i="4"/>
  <c r="BH292" i="4"/>
  <c r="BG292" i="4"/>
  <c r="BF292" i="4"/>
  <c r="T292" i="4"/>
  <c r="R292" i="4"/>
  <c r="P292" i="4"/>
  <c r="BI286" i="4"/>
  <c r="BH286" i="4"/>
  <c r="BG286" i="4"/>
  <c r="BF286" i="4"/>
  <c r="T286" i="4"/>
  <c r="R286" i="4"/>
  <c r="P286" i="4"/>
  <c r="BI282" i="4"/>
  <c r="BH282" i="4"/>
  <c r="BG282" i="4"/>
  <c r="BF282" i="4"/>
  <c r="T282" i="4"/>
  <c r="R282" i="4"/>
  <c r="P282" i="4"/>
  <c r="BI277" i="4"/>
  <c r="BH277" i="4"/>
  <c r="BG277" i="4"/>
  <c r="BF277" i="4"/>
  <c r="T277" i="4"/>
  <c r="R277" i="4"/>
  <c r="P277" i="4"/>
  <c r="BI274" i="4"/>
  <c r="BH274" i="4"/>
  <c r="BG274" i="4"/>
  <c r="BF274" i="4"/>
  <c r="T274" i="4"/>
  <c r="R274" i="4"/>
  <c r="P274" i="4"/>
  <c r="BI271" i="4"/>
  <c r="BH271" i="4"/>
  <c r="BG271" i="4"/>
  <c r="BF271" i="4"/>
  <c r="T271" i="4"/>
  <c r="R271" i="4"/>
  <c r="P271" i="4"/>
  <c r="BI267" i="4"/>
  <c r="BH267" i="4"/>
  <c r="BG267" i="4"/>
  <c r="BF267" i="4"/>
  <c r="T267" i="4"/>
  <c r="R267" i="4"/>
  <c r="P267" i="4"/>
  <c r="BI261" i="4"/>
  <c r="BH261" i="4"/>
  <c r="BG261" i="4"/>
  <c r="BF261" i="4"/>
  <c r="T261" i="4"/>
  <c r="R261" i="4"/>
  <c r="P261" i="4"/>
  <c r="BI256" i="4"/>
  <c r="BH256" i="4"/>
  <c r="BG256" i="4"/>
  <c r="BF256" i="4"/>
  <c r="T256" i="4"/>
  <c r="R256" i="4"/>
  <c r="P256" i="4"/>
  <c r="BI252" i="4"/>
  <c r="BH252" i="4"/>
  <c r="BG252" i="4"/>
  <c r="BF252" i="4"/>
  <c r="T252" i="4"/>
  <c r="R252" i="4"/>
  <c r="P252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39" i="4"/>
  <c r="BH239" i="4"/>
  <c r="BG239" i="4"/>
  <c r="BF239" i="4"/>
  <c r="T239" i="4"/>
  <c r="R239" i="4"/>
  <c r="P239" i="4"/>
  <c r="BI227" i="4"/>
  <c r="BH227" i="4"/>
  <c r="BG227" i="4"/>
  <c r="BF227" i="4"/>
  <c r="T227" i="4"/>
  <c r="R227" i="4"/>
  <c r="P227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14" i="4"/>
  <c r="BH214" i="4"/>
  <c r="BG214" i="4"/>
  <c r="BF214" i="4"/>
  <c r="T214" i="4"/>
  <c r="R214" i="4"/>
  <c r="P214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199" i="4"/>
  <c r="BH199" i="4"/>
  <c r="BG199" i="4"/>
  <c r="BF199" i="4"/>
  <c r="T199" i="4"/>
  <c r="R199" i="4"/>
  <c r="P19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3" i="4"/>
  <c r="BH183" i="4"/>
  <c r="BG183" i="4"/>
  <c r="BF183" i="4"/>
  <c r="T183" i="4"/>
  <c r="R183" i="4"/>
  <c r="P183" i="4"/>
  <c r="BI180" i="4"/>
  <c r="BH180" i="4"/>
  <c r="BG180" i="4"/>
  <c r="BF180" i="4"/>
  <c r="T180" i="4"/>
  <c r="R180" i="4"/>
  <c r="P180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59" i="4"/>
  <c r="BH159" i="4"/>
  <c r="BG159" i="4"/>
  <c r="BF159" i="4"/>
  <c r="T159" i="4"/>
  <c r="R159" i="4"/>
  <c r="P159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2" i="4"/>
  <c r="BH142" i="4"/>
  <c r="BG142" i="4"/>
  <c r="BF142" i="4"/>
  <c r="T142" i="4"/>
  <c r="R142" i="4"/>
  <c r="P142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J124" i="4"/>
  <c r="F124" i="4"/>
  <c r="J123" i="4"/>
  <c r="F123" i="4"/>
  <c r="F121" i="4"/>
  <c r="E119" i="4"/>
  <c r="J92" i="4"/>
  <c r="F92" i="4"/>
  <c r="J91" i="4"/>
  <c r="F91" i="4"/>
  <c r="F89" i="4"/>
  <c r="E87" i="4"/>
  <c r="J121" i="4"/>
  <c r="E7" i="4"/>
  <c r="E117" i="4" s="1"/>
  <c r="J37" i="2"/>
  <c r="J36" i="2"/>
  <c r="AY96" i="1" s="1"/>
  <c r="J35" i="2"/>
  <c r="AX96" i="1" s="1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T253" i="2" s="1"/>
  <c r="R254" i="2"/>
  <c r="R253" i="2"/>
  <c r="P254" i="2"/>
  <c r="P253" i="2"/>
  <c r="BI250" i="2"/>
  <c r="BH250" i="2"/>
  <c r="BG250" i="2"/>
  <c r="BF250" i="2"/>
  <c r="T250" i="2"/>
  <c r="T249" i="2"/>
  <c r="R250" i="2"/>
  <c r="R249" i="2"/>
  <c r="P250" i="2"/>
  <c r="P249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48" i="2"/>
  <c r="BH148" i="2"/>
  <c r="BG148" i="2"/>
  <c r="BF148" i="2"/>
  <c r="T148" i="2"/>
  <c r="R148" i="2"/>
  <c r="P148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J123" i="2"/>
  <c r="F123" i="2"/>
  <c r="J122" i="2"/>
  <c r="F122" i="2"/>
  <c r="F120" i="2"/>
  <c r="E118" i="2"/>
  <c r="J92" i="2"/>
  <c r="F92" i="2"/>
  <c r="J91" i="2"/>
  <c r="F91" i="2"/>
  <c r="F89" i="2"/>
  <c r="E87" i="2"/>
  <c r="J120" i="2"/>
  <c r="E7" i="2"/>
  <c r="E116" i="2" s="1"/>
  <c r="L90" i="1"/>
  <c r="AM90" i="1"/>
  <c r="AM89" i="1"/>
  <c r="L89" i="1"/>
  <c r="AM87" i="1"/>
  <c r="L87" i="1"/>
  <c r="L85" i="1"/>
  <c r="L84" i="1"/>
  <c r="J285" i="2"/>
  <c r="BK282" i="2"/>
  <c r="BK273" i="2"/>
  <c r="J129" i="2"/>
  <c r="J179" i="2"/>
  <c r="J164" i="2"/>
  <c r="BK148" i="2"/>
  <c r="J142" i="2"/>
  <c r="J138" i="2"/>
  <c r="J278" i="2"/>
  <c r="J274" i="2"/>
  <c r="BK264" i="2"/>
  <c r="J260" i="2"/>
  <c r="BK254" i="2"/>
  <c r="J250" i="2"/>
  <c r="BK241" i="2"/>
  <c r="J238" i="2"/>
  <c r="J233" i="2"/>
  <c r="BK228" i="2"/>
  <c r="J225" i="2"/>
  <c r="J211" i="2"/>
  <c r="BK206" i="2"/>
  <c r="J203" i="2"/>
  <c r="BK193" i="2"/>
  <c r="J191" i="2"/>
  <c r="BK188" i="2"/>
  <c r="J187" i="2"/>
  <c r="J185" i="2"/>
  <c r="BK168" i="2"/>
  <c r="AS95" i="1"/>
  <c r="J156" i="2"/>
  <c r="J306" i="4"/>
  <c r="J267" i="4"/>
  <c r="J250" i="4"/>
  <c r="J188" i="4"/>
  <c r="J173" i="4"/>
  <c r="J162" i="4"/>
  <c r="J150" i="4"/>
  <c r="J328" i="4"/>
  <c r="BK296" i="4"/>
  <c r="J282" i="4"/>
  <c r="BK261" i="4"/>
  <c r="J249" i="4"/>
  <c r="BK227" i="4"/>
  <c r="BK183" i="4"/>
  <c r="J154" i="4"/>
  <c r="J137" i="4"/>
  <c r="BK134" i="4"/>
  <c r="J329" i="4"/>
  <c r="J327" i="4"/>
  <c r="J318" i="4"/>
  <c r="J274" i="4"/>
  <c r="J248" i="4"/>
  <c r="J208" i="4"/>
  <c r="J199" i="4"/>
  <c r="J167" i="4"/>
  <c r="J142" i="4"/>
  <c r="J133" i="4"/>
  <c r="BK339" i="4"/>
  <c r="BK337" i="4"/>
  <c r="BK334" i="4"/>
  <c r="J320" i="4"/>
  <c r="BK299" i="4"/>
  <c r="J256" i="4"/>
  <c r="J222" i="4"/>
  <c r="BK205" i="4"/>
  <c r="BK186" i="4"/>
  <c r="BK159" i="4"/>
  <c r="BK135" i="4"/>
  <c r="J130" i="4"/>
  <c r="BK215" i="5"/>
  <c r="BK204" i="5"/>
  <c r="BK152" i="5"/>
  <c r="J142" i="5"/>
  <c r="J133" i="5"/>
  <c r="BK250" i="5"/>
  <c r="J239" i="5"/>
  <c r="J233" i="5"/>
  <c r="J225" i="5"/>
  <c r="J211" i="5"/>
  <c r="BK199" i="5"/>
  <c r="J184" i="5"/>
  <c r="J161" i="5"/>
  <c r="J152" i="5"/>
  <c r="J149" i="5"/>
  <c r="BK139" i="5"/>
  <c r="BK229" i="6"/>
  <c r="BK212" i="6"/>
  <c r="BK194" i="6"/>
  <c r="J184" i="6"/>
  <c r="BK173" i="6"/>
  <c r="BK165" i="6"/>
  <c r="BK153" i="6"/>
  <c r="BK145" i="6"/>
  <c r="BK227" i="6"/>
  <c r="BK220" i="6"/>
  <c r="BK211" i="6"/>
  <c r="J196" i="6"/>
  <c r="BK185" i="6"/>
  <c r="J169" i="6"/>
  <c r="BK142" i="6"/>
  <c r="J232" i="6"/>
  <c r="J224" i="6"/>
  <c r="BK207" i="6"/>
  <c r="J192" i="6"/>
  <c r="J163" i="6"/>
  <c r="BK136" i="6"/>
  <c r="J234" i="6"/>
  <c r="BK218" i="6"/>
  <c r="J209" i="6"/>
  <c r="J189" i="6"/>
  <c r="J182" i="6"/>
  <c r="J153" i="6"/>
  <c r="BK304" i="7"/>
  <c r="BK294" i="7"/>
  <c r="J284" i="7"/>
  <c r="J281" i="7"/>
  <c r="J278" i="7"/>
  <c r="BK254" i="7"/>
  <c r="J242" i="7"/>
  <c r="J234" i="7"/>
  <c r="J227" i="7"/>
  <c r="J221" i="7"/>
  <c r="BK208" i="7"/>
  <c r="J199" i="7"/>
  <c r="BK184" i="7"/>
  <c r="J176" i="7"/>
  <c r="BK163" i="7"/>
  <c r="J158" i="7"/>
  <c r="BK152" i="7"/>
  <c r="J132" i="7"/>
  <c r="BK129" i="7"/>
  <c r="J324" i="7"/>
  <c r="J310" i="7"/>
  <c r="BK289" i="7"/>
  <c r="BK282" i="7"/>
  <c r="BK274" i="7"/>
  <c r="BK264" i="7"/>
  <c r="BK258" i="7"/>
  <c r="J239" i="7"/>
  <c r="BK235" i="7"/>
  <c r="BK221" i="7"/>
  <c r="J190" i="7"/>
  <c r="J179" i="7"/>
  <c r="BK167" i="7"/>
  <c r="J160" i="7"/>
  <c r="J129" i="7"/>
  <c r="J298" i="7"/>
  <c r="BK284" i="7"/>
  <c r="J274" i="7"/>
  <c r="J262" i="7"/>
  <c r="BK255" i="7"/>
  <c r="BK242" i="7"/>
  <c r="J226" i="7"/>
  <c r="BK187" i="7"/>
  <c r="BK176" i="7"/>
  <c r="J163" i="7"/>
  <c r="J144" i="7"/>
  <c r="BK139" i="7"/>
  <c r="BK136" i="7"/>
  <c r="J133" i="7"/>
  <c r="J304" i="7"/>
  <c r="BK298" i="7"/>
  <c r="BK279" i="7"/>
  <c r="BK270" i="7"/>
  <c r="BK257" i="7"/>
  <c r="BK253" i="7"/>
  <c r="J245" i="7"/>
  <c r="BK224" i="7"/>
  <c r="J214" i="7"/>
  <c r="J205" i="7"/>
  <c r="J187" i="7"/>
  <c r="BK180" i="7"/>
  <c r="BK158" i="7"/>
  <c r="BK144" i="7"/>
  <c r="BK138" i="7"/>
  <c r="J136" i="7"/>
  <c r="BK132" i="7"/>
  <c r="J165" i="10"/>
  <c r="BK149" i="10"/>
  <c r="J130" i="10"/>
  <c r="BK142" i="10"/>
  <c r="BK121" i="10"/>
  <c r="BK156" i="10"/>
  <c r="J121" i="10"/>
  <c r="BK146" i="10"/>
  <c r="BK283" i="2"/>
  <c r="J282" i="2"/>
  <c r="BK270" i="2"/>
  <c r="BK266" i="2"/>
  <c r="BK172" i="2"/>
  <c r="BK161" i="2"/>
  <c r="BK156" i="2"/>
  <c r="BK142" i="2"/>
  <c r="BK129" i="2"/>
  <c r="BK275" i="2"/>
  <c r="J273" i="2"/>
  <c r="J266" i="2"/>
  <c r="BK260" i="2"/>
  <c r="J257" i="2"/>
  <c r="J254" i="2"/>
  <c r="BK245" i="2"/>
  <c r="BK238" i="2"/>
  <c r="BK231" i="2"/>
  <c r="J228" i="2"/>
  <c r="BK221" i="2"/>
  <c r="J221" i="2"/>
  <c r="BK215" i="2"/>
  <c r="J215" i="2"/>
  <c r="BK212" i="2"/>
  <c r="BK211" i="2"/>
  <c r="J210" i="2"/>
  <c r="BK203" i="2"/>
  <c r="J197" i="2"/>
  <c r="BK191" i="2"/>
  <c r="J190" i="2"/>
  <c r="BK187" i="2"/>
  <c r="BK181" i="2"/>
  <c r="J172" i="2"/>
  <c r="BK164" i="2"/>
  <c r="BK285" i="2"/>
  <c r="BK280" i="2"/>
  <c r="J280" i="2"/>
  <c r="J324" i="4"/>
  <c r="BK292" i="4"/>
  <c r="J261" i="4"/>
  <c r="BK249" i="4"/>
  <c r="J183" i="4"/>
  <c r="J170" i="4"/>
  <c r="BK154" i="4"/>
  <c r="J146" i="4"/>
  <c r="BK318" i="4"/>
  <c r="J314" i="4"/>
  <c r="J309" i="4"/>
  <c r="BK301" i="4"/>
  <c r="J299" i="4"/>
  <c r="BK286" i="4"/>
  <c r="BK271" i="4"/>
  <c r="BK250" i="4"/>
  <c r="J239" i="4"/>
  <c r="BK208" i="4"/>
  <c r="BK170" i="4"/>
  <c r="J151" i="4"/>
  <c r="J136" i="4"/>
  <c r="J336" i="4"/>
  <c r="J330" i="4"/>
  <c r="BK324" i="4"/>
  <c r="J286" i="4"/>
  <c r="J277" i="4"/>
  <c r="BK267" i="4"/>
  <c r="BK214" i="4"/>
  <c r="J205" i="4"/>
  <c r="J180" i="4"/>
  <c r="BK150" i="4"/>
  <c r="BK136" i="4"/>
  <c r="BK130" i="4"/>
  <c r="J339" i="4"/>
  <c r="BK336" i="4"/>
  <c r="BK329" i="4"/>
  <c r="BK306" i="4"/>
  <c r="BK274" i="4"/>
  <c r="BK239" i="4"/>
  <c r="J214" i="4"/>
  <c r="BK188" i="4"/>
  <c r="BK162" i="4"/>
  <c r="BK133" i="4"/>
  <c r="BK244" i="5"/>
  <c r="BK211" i="5"/>
  <c r="J175" i="5"/>
  <c r="BK149" i="5"/>
  <c r="BK136" i="5"/>
  <c r="BK253" i="5"/>
  <c r="BK242" i="5"/>
  <c r="J227" i="5"/>
  <c r="BK219" i="5"/>
  <c r="BK190" i="5"/>
  <c r="J181" i="5"/>
  <c r="BK165" i="5"/>
  <c r="J155" i="5"/>
  <c r="J138" i="5"/>
  <c r="BK258" i="5"/>
  <c r="J247" i="5"/>
  <c r="J242" i="5"/>
  <c r="BK236" i="5"/>
  <c r="BK231" i="5"/>
  <c r="BK225" i="5"/>
  <c r="J219" i="5"/>
  <c r="J215" i="5"/>
  <c r="J204" i="5"/>
  <c r="J199" i="5"/>
  <c r="J186" i="5"/>
  <c r="BK184" i="5"/>
  <c r="BK175" i="5"/>
  <c r="J168" i="5"/>
  <c r="BK161" i="5"/>
  <c r="BK155" i="5"/>
  <c r="BK142" i="5"/>
  <c r="J136" i="5"/>
  <c r="BK234" i="6"/>
  <c r="BK224" i="6"/>
  <c r="J211" i="6"/>
  <c r="BK196" i="6"/>
  <c r="BK189" i="6"/>
  <c r="BK180" i="6"/>
  <c r="BK169" i="6"/>
  <c r="BK156" i="6"/>
  <c r="J142" i="6"/>
  <c r="J207" i="6"/>
  <c r="J194" i="6"/>
  <c r="J173" i="6"/>
  <c r="J145" i="6"/>
  <c r="J238" i="6"/>
  <c r="J227" i="6"/>
  <c r="BK209" i="6"/>
  <c r="BK171" i="6"/>
  <c r="J156" i="6"/>
  <c r="J223" i="6"/>
  <c r="J216" i="6"/>
  <c r="BK203" i="6"/>
  <c r="J185" i="6"/>
  <c r="J165" i="6"/>
  <c r="J319" i="7"/>
  <c r="J300" i="7"/>
  <c r="J293" i="7"/>
  <c r="J283" i="7"/>
  <c r="J280" i="7"/>
  <c r="J276" i="7"/>
  <c r="BK251" i="7"/>
  <c r="BK241" i="7"/>
  <c r="BK232" i="7"/>
  <c r="BK226" i="7"/>
  <c r="J217" i="7"/>
  <c r="BK205" i="7"/>
  <c r="BK196" i="7"/>
  <c r="BK179" i="7"/>
  <c r="BK168" i="7"/>
  <c r="J166" i="7"/>
  <c r="BK160" i="7"/>
  <c r="J154" i="7"/>
  <c r="J134" i="7"/>
  <c r="BK130" i="7"/>
  <c r="BK324" i="7"/>
  <c r="J322" i="7"/>
  <c r="BK290" i="7"/>
  <c r="BK283" i="7"/>
  <c r="BK275" i="7"/>
  <c r="BK266" i="7"/>
  <c r="J260" i="7"/>
  <c r="J241" i="7"/>
  <c r="BK234" i="7"/>
  <c r="BK202" i="7"/>
  <c r="BK193" i="7"/>
  <c r="J180" i="7"/>
  <c r="J172" i="7"/>
  <c r="J165" i="7"/>
  <c r="BK140" i="7"/>
  <c r="J303" i="7"/>
  <c r="J289" i="7"/>
  <c r="BK280" i="7"/>
  <c r="J266" i="7"/>
  <c r="J256" i="7"/>
  <c r="J253" i="7"/>
  <c r="J237" i="7"/>
  <c r="BK214" i="7"/>
  <c r="BK177" i="7"/>
  <c r="BK165" i="7"/>
  <c r="BK162" i="7"/>
  <c r="BK143" i="7"/>
  <c r="J138" i="7"/>
  <c r="BK134" i="7"/>
  <c r="J130" i="7"/>
  <c r="BK300" i="7"/>
  <c r="J290" i="7"/>
  <c r="J275" i="7"/>
  <c r="J258" i="7"/>
  <c r="J255" i="7"/>
  <c r="J248" i="7"/>
  <c r="J232" i="7"/>
  <c r="J208" i="7"/>
  <c r="BK190" i="7"/>
  <c r="J184" i="7"/>
  <c r="J168" i="7"/>
  <c r="J152" i="7"/>
  <c r="J143" i="7"/>
  <c r="J137" i="7"/>
  <c r="BK133" i="7"/>
  <c r="J166" i="10"/>
  <c r="J156" i="10"/>
  <c r="BK141" i="10"/>
  <c r="J153" i="10"/>
  <c r="BK130" i="10"/>
  <c r="BK153" i="10"/>
  <c r="J141" i="10"/>
  <c r="J149" i="10"/>
  <c r="J283" i="2"/>
  <c r="BK274" i="2"/>
  <c r="BK134" i="2"/>
  <c r="J181" i="2"/>
  <c r="J168" i="2"/>
  <c r="J161" i="2"/>
  <c r="J148" i="2"/>
  <c r="BK138" i="2"/>
  <c r="J134" i="2"/>
  <c r="J275" i="2"/>
  <c r="J270" i="2"/>
  <c r="J264" i="2"/>
  <c r="BK257" i="2"/>
  <c r="BK250" i="2"/>
  <c r="J245" i="2"/>
  <c r="J241" i="2"/>
  <c r="BK233" i="2"/>
  <c r="J231" i="2"/>
  <c r="BK225" i="2"/>
  <c r="J212" i="2"/>
  <c r="BK210" i="2"/>
  <c r="J206" i="2"/>
  <c r="BK197" i="2"/>
  <c r="J193" i="2"/>
  <c r="BK190" i="2"/>
  <c r="J188" i="2"/>
  <c r="BK185" i="2"/>
  <c r="BK179" i="2"/>
  <c r="AS98" i="1"/>
  <c r="BK278" i="2"/>
  <c r="BK309" i="4"/>
  <c r="J301" i="4"/>
  <c r="J252" i="4"/>
  <c r="J227" i="4"/>
  <c r="BK180" i="4"/>
  <c r="J164" i="4"/>
  <c r="BK151" i="4"/>
  <c r="J337" i="4"/>
  <c r="BK327" i="4"/>
  <c r="J292" i="4"/>
  <c r="BK277" i="4"/>
  <c r="BK256" i="4"/>
  <c r="BK248" i="4"/>
  <c r="BK222" i="4"/>
  <c r="BK173" i="4"/>
  <c r="BK167" i="4"/>
  <c r="BK142" i="4"/>
  <c r="J135" i="4"/>
  <c r="J334" i="4"/>
  <c r="BK328" i="4"/>
  <c r="BK320" i="4"/>
  <c r="BK282" i="4"/>
  <c r="J271" i="4"/>
  <c r="J221" i="4"/>
  <c r="J186" i="4"/>
  <c r="J159" i="4"/>
  <c r="BK137" i="4"/>
  <c r="J134" i="4"/>
  <c r="BK330" i="4"/>
  <c r="BK314" i="4"/>
  <c r="J296" i="4"/>
  <c r="BK252" i="4"/>
  <c r="BK221" i="4"/>
  <c r="BK199" i="4"/>
  <c r="BK164" i="4"/>
  <c r="BK146" i="4"/>
  <c r="J250" i="5"/>
  <c r="BK213" i="5"/>
  <c r="BK186" i="5"/>
  <c r="J171" i="5"/>
  <c r="J145" i="5"/>
  <c r="J258" i="5"/>
  <c r="BK247" i="5"/>
  <c r="J236" i="5"/>
  <c r="J231" i="5"/>
  <c r="J221" i="5"/>
  <c r="J203" i="5"/>
  <c r="J185" i="5"/>
  <c r="BK168" i="5"/>
  <c r="J159" i="5"/>
  <c r="J139" i="5"/>
  <c r="BK133" i="5"/>
  <c r="J253" i="5"/>
  <c r="J244" i="5"/>
  <c r="BK239" i="5"/>
  <c r="BK233" i="5"/>
  <c r="BK227" i="5"/>
  <c r="BK221" i="5"/>
  <c r="J213" i="5"/>
  <c r="BK203" i="5"/>
  <c r="J190" i="5"/>
  <c r="BK185" i="5"/>
  <c r="BK181" i="5"/>
  <c r="BK171" i="5"/>
  <c r="J165" i="5"/>
  <c r="BK159" i="5"/>
  <c r="BK145" i="5"/>
  <c r="BK138" i="5"/>
  <c r="BK232" i="6"/>
  <c r="BK216" i="6"/>
  <c r="J210" i="6"/>
  <c r="BK192" i="6"/>
  <c r="BK182" i="6"/>
  <c r="J171" i="6"/>
  <c r="BK163" i="6"/>
  <c r="J148" i="6"/>
  <c r="J132" i="6"/>
  <c r="BK238" i="6"/>
  <c r="BK223" i="6"/>
  <c r="J212" i="6"/>
  <c r="J200" i="6"/>
  <c r="J180" i="6"/>
  <c r="BK148" i="6"/>
  <c r="J136" i="6"/>
  <c r="J229" i="6"/>
  <c r="J218" i="6"/>
  <c r="J203" i="6"/>
  <c r="BK159" i="6"/>
  <c r="BK132" i="6"/>
  <c r="J220" i="6"/>
  <c r="BK210" i="6"/>
  <c r="BK200" i="6"/>
  <c r="BK184" i="6"/>
  <c r="J159" i="6"/>
  <c r="BK310" i="7"/>
  <c r="BK296" i="7"/>
  <c r="BK285" i="7"/>
  <c r="J282" i="7"/>
  <c r="J279" i="7"/>
  <c r="J270" i="7"/>
  <c r="BK248" i="7"/>
  <c r="J235" i="7"/>
  <c r="J229" i="7"/>
  <c r="J224" i="7"/>
  <c r="J211" i="7"/>
  <c r="J202" i="7"/>
  <c r="J193" i="7"/>
  <c r="BK178" i="7"/>
  <c r="J167" i="7"/>
  <c r="J162" i="7"/>
  <c r="J156" i="7"/>
  <c r="BK148" i="7"/>
  <c r="J131" i="7"/>
  <c r="J124" i="7"/>
  <c r="BK322" i="7"/>
  <c r="J294" i="7"/>
  <c r="J285" i="7"/>
  <c r="BK276" i="7"/>
  <c r="J272" i="7"/>
  <c r="BK262" i="7"/>
  <c r="J257" i="7"/>
  <c r="BK237" i="7"/>
  <c r="BK229" i="7"/>
  <c r="BK199" i="7"/>
  <c r="J181" i="7"/>
  <c r="J177" i="7"/>
  <c r="BK166" i="7"/>
  <c r="BK154" i="7"/>
  <c r="BK319" i="7"/>
  <c r="BK293" i="7"/>
  <c r="BK281" i="7"/>
  <c r="BK272" i="7"/>
  <c r="BK260" i="7"/>
  <c r="J254" i="7"/>
  <c r="BK245" i="7"/>
  <c r="BK227" i="7"/>
  <c r="J178" i="7"/>
  <c r="BK172" i="7"/>
  <c r="J164" i="7"/>
  <c r="BK156" i="7"/>
  <c r="J140" i="7"/>
  <c r="BK137" i="7"/>
  <c r="J135" i="7"/>
  <c r="BK131" i="7"/>
  <c r="BK303" i="7"/>
  <c r="J296" i="7"/>
  <c r="BK278" i="7"/>
  <c r="J264" i="7"/>
  <c r="BK256" i="7"/>
  <c r="J251" i="7"/>
  <c r="BK239" i="7"/>
  <c r="BK217" i="7"/>
  <c r="BK211" i="7"/>
  <c r="J196" i="7"/>
  <c r="BK181" i="7"/>
  <c r="BK164" i="7"/>
  <c r="J148" i="7"/>
  <c r="J139" i="7"/>
  <c r="BK135" i="7"/>
  <c r="BK124" i="7"/>
  <c r="BK162" i="10"/>
  <c r="J146" i="10"/>
  <c r="J162" i="10"/>
  <c r="J135" i="10"/>
  <c r="BK166" i="10"/>
  <c r="J142" i="10"/>
  <c r="BK165" i="10"/>
  <c r="BK135" i="10"/>
  <c r="F38" i="5" l="1"/>
  <c r="BK128" i="2"/>
  <c r="J128" i="2" s="1"/>
  <c r="J98" i="2" s="1"/>
  <c r="T128" i="2"/>
  <c r="BK220" i="2"/>
  <c r="J220" i="2" s="1"/>
  <c r="J100" i="2" s="1"/>
  <c r="T220" i="2"/>
  <c r="P256" i="2"/>
  <c r="BK265" i="2"/>
  <c r="J265" i="2" s="1"/>
  <c r="J105" i="2" s="1"/>
  <c r="T265" i="2"/>
  <c r="R279" i="2"/>
  <c r="BK129" i="4"/>
  <c r="J129" i="4" s="1"/>
  <c r="J98" i="4" s="1"/>
  <c r="T129" i="4"/>
  <c r="R198" i="4"/>
  <c r="P238" i="4"/>
  <c r="BK266" i="4"/>
  <c r="J266" i="4" s="1"/>
  <c r="J101" i="4" s="1"/>
  <c r="R266" i="4"/>
  <c r="R291" i="4"/>
  <c r="BK308" i="4"/>
  <c r="J308" i="4" s="1"/>
  <c r="J105" i="4" s="1"/>
  <c r="BK319" i="4"/>
  <c r="J319" i="4" s="1"/>
  <c r="J106" i="4" s="1"/>
  <c r="T319" i="4"/>
  <c r="R333" i="4"/>
  <c r="BK132" i="5"/>
  <c r="J132" i="5" s="1"/>
  <c r="J100" i="5" s="1"/>
  <c r="T132" i="5"/>
  <c r="R167" i="5"/>
  <c r="P198" i="5"/>
  <c r="BK210" i="5"/>
  <c r="J210" i="5"/>
  <c r="J103" i="5" s="1"/>
  <c r="BK214" i="5"/>
  <c r="J214" i="5" s="1"/>
  <c r="J104" i="5" s="1"/>
  <c r="T214" i="5"/>
  <c r="R230" i="5"/>
  <c r="R241" i="5"/>
  <c r="R240" i="5"/>
  <c r="P131" i="6"/>
  <c r="BK181" i="6"/>
  <c r="J181" i="6" s="1"/>
  <c r="J99" i="6" s="1"/>
  <c r="T181" i="6"/>
  <c r="R188" i="6"/>
  <c r="P195" i="6"/>
  <c r="T208" i="6"/>
  <c r="R222" i="6"/>
  <c r="R231" i="6"/>
  <c r="R230" i="6"/>
  <c r="T123" i="7"/>
  <c r="T122" i="7" s="1"/>
  <c r="T121" i="7" s="1"/>
  <c r="BK120" i="10"/>
  <c r="BK119" i="10" s="1"/>
  <c r="BK118" i="10" s="1"/>
  <c r="J118" i="10" s="1"/>
  <c r="J96" i="10" s="1"/>
  <c r="R128" i="2"/>
  <c r="P205" i="2"/>
  <c r="R205" i="2"/>
  <c r="P220" i="2"/>
  <c r="BK256" i="2"/>
  <c r="J256" i="2"/>
  <c r="J104" i="2" s="1"/>
  <c r="T256" i="2"/>
  <c r="R265" i="2"/>
  <c r="R255" i="2" s="1"/>
  <c r="P279" i="2"/>
  <c r="P129" i="4"/>
  <c r="BK198" i="4"/>
  <c r="J198" i="4" s="1"/>
  <c r="J99" i="4" s="1"/>
  <c r="T198" i="4"/>
  <c r="R238" i="4"/>
  <c r="P266" i="4"/>
  <c r="BK291" i="4"/>
  <c r="J291" i="4" s="1"/>
  <c r="J102" i="4" s="1"/>
  <c r="P291" i="4"/>
  <c r="P308" i="4"/>
  <c r="T308" i="4"/>
  <c r="R319" i="4"/>
  <c r="P333" i="4"/>
  <c r="P132" i="5"/>
  <c r="BK167" i="5"/>
  <c r="J167" i="5" s="1"/>
  <c r="J101" i="5" s="1"/>
  <c r="T167" i="5"/>
  <c r="T198" i="5"/>
  <c r="R210" i="5"/>
  <c r="P214" i="5"/>
  <c r="BK230" i="5"/>
  <c r="J230" i="5" s="1"/>
  <c r="J105" i="5" s="1"/>
  <c r="T230" i="5"/>
  <c r="BK241" i="5"/>
  <c r="J241" i="5" s="1"/>
  <c r="J108" i="5" s="1"/>
  <c r="T241" i="5"/>
  <c r="T240" i="5" s="1"/>
  <c r="BK131" i="6"/>
  <c r="J131" i="6" s="1"/>
  <c r="J98" i="6" s="1"/>
  <c r="T131" i="6"/>
  <c r="R181" i="6"/>
  <c r="P188" i="6"/>
  <c r="BK195" i="6"/>
  <c r="J195" i="6" s="1"/>
  <c r="J101" i="6" s="1"/>
  <c r="T195" i="6"/>
  <c r="BK208" i="6"/>
  <c r="J208" i="6" s="1"/>
  <c r="J104" i="6" s="1"/>
  <c r="R208" i="6"/>
  <c r="P222" i="6"/>
  <c r="BK231" i="6"/>
  <c r="J231" i="6" s="1"/>
  <c r="J108" i="6" s="1"/>
  <c r="BK230" i="6"/>
  <c r="J230" i="6" s="1"/>
  <c r="J107" i="6" s="1"/>
  <c r="P231" i="6"/>
  <c r="P230" i="6" s="1"/>
  <c r="R123" i="7"/>
  <c r="R122" i="7" s="1"/>
  <c r="R121" i="7" s="1"/>
  <c r="P120" i="10"/>
  <c r="P119" i="10" s="1"/>
  <c r="P118" i="10" s="1"/>
  <c r="AU105" i="1" s="1"/>
  <c r="P128" i="2"/>
  <c r="BK205" i="2"/>
  <c r="J205" i="2"/>
  <c r="J99" i="2" s="1"/>
  <c r="T205" i="2"/>
  <c r="R220" i="2"/>
  <c r="R256" i="2"/>
  <c r="P265" i="2"/>
  <c r="BK279" i="2"/>
  <c r="J279" i="2" s="1"/>
  <c r="J106" i="2" s="1"/>
  <c r="T279" i="2"/>
  <c r="R129" i="4"/>
  <c r="P198" i="4"/>
  <c r="BK238" i="4"/>
  <c r="J238" i="4" s="1"/>
  <c r="J100" i="4" s="1"/>
  <c r="T238" i="4"/>
  <c r="T266" i="4"/>
  <c r="T291" i="4"/>
  <c r="R308" i="4"/>
  <c r="P319" i="4"/>
  <c r="BK333" i="4"/>
  <c r="J333" i="4" s="1"/>
  <c r="J107" i="4" s="1"/>
  <c r="T333" i="4"/>
  <c r="R132" i="5"/>
  <c r="P167" i="5"/>
  <c r="BK198" i="5"/>
  <c r="J198" i="5"/>
  <c r="J102" i="5" s="1"/>
  <c r="R198" i="5"/>
  <c r="P210" i="5"/>
  <c r="T210" i="5"/>
  <c r="R214" i="5"/>
  <c r="P230" i="5"/>
  <c r="P241" i="5"/>
  <c r="P240" i="5"/>
  <c r="R131" i="6"/>
  <c r="P181" i="6"/>
  <c r="BK188" i="6"/>
  <c r="J188" i="6" s="1"/>
  <c r="J100" i="6" s="1"/>
  <c r="T188" i="6"/>
  <c r="R195" i="6"/>
  <c r="P208" i="6"/>
  <c r="BK222" i="6"/>
  <c r="J222" i="6" s="1"/>
  <c r="J105" i="6" s="1"/>
  <c r="T222" i="6"/>
  <c r="T231" i="6"/>
  <c r="T230" i="6"/>
  <c r="P123" i="7"/>
  <c r="P122" i="7" s="1"/>
  <c r="P121" i="7" s="1"/>
  <c r="AU102" i="1" s="1"/>
  <c r="R120" i="10"/>
  <c r="R119" i="10" s="1"/>
  <c r="R118" i="10" s="1"/>
  <c r="BK123" i="7"/>
  <c r="J123" i="7" s="1"/>
  <c r="J98" i="7" s="1"/>
  <c r="T120" i="10"/>
  <c r="T119" i="10" s="1"/>
  <c r="T118" i="10" s="1"/>
  <c r="BK202" i="6"/>
  <c r="J202" i="6" s="1"/>
  <c r="J102" i="6" s="1"/>
  <c r="BK206" i="6"/>
  <c r="J206" i="6" s="1"/>
  <c r="J103" i="6" s="1"/>
  <c r="BK323" i="7"/>
  <c r="J323" i="7" s="1"/>
  <c r="J101" i="7" s="1"/>
  <c r="BK249" i="2"/>
  <c r="J249" i="2" s="1"/>
  <c r="J101" i="2" s="1"/>
  <c r="BK305" i="4"/>
  <c r="J305" i="4"/>
  <c r="J103" i="4" s="1"/>
  <c r="BK228" i="6"/>
  <c r="J228" i="6" s="1"/>
  <c r="J106" i="6" s="1"/>
  <c r="BK237" i="6"/>
  <c r="J237" i="6" s="1"/>
  <c r="J109" i="6" s="1"/>
  <c r="BK253" i="2"/>
  <c r="J253" i="2" s="1"/>
  <c r="J102" i="2" s="1"/>
  <c r="BK238" i="5"/>
  <c r="J238" i="5" s="1"/>
  <c r="J106" i="5" s="1"/>
  <c r="BK318" i="7"/>
  <c r="J318" i="7" s="1"/>
  <c r="J99" i="7" s="1"/>
  <c r="BK321" i="7"/>
  <c r="J321" i="7" s="1"/>
  <c r="J100" i="7" s="1"/>
  <c r="BE121" i="10"/>
  <c r="BE141" i="10"/>
  <c r="BE149" i="10"/>
  <c r="BE153" i="10"/>
  <c r="BE156" i="10"/>
  <c r="BE162" i="10"/>
  <c r="BE166" i="10"/>
  <c r="J112" i="10"/>
  <c r="BE135" i="10"/>
  <c r="BE146" i="10"/>
  <c r="E108" i="10"/>
  <c r="BE165" i="10"/>
  <c r="BE130" i="10"/>
  <c r="BE142" i="10"/>
  <c r="J89" i="7"/>
  <c r="E111" i="7"/>
  <c r="BE129" i="7"/>
  <c r="BE130" i="7"/>
  <c r="BE139" i="7"/>
  <c r="BE154" i="7"/>
  <c r="BE160" i="7"/>
  <c r="BE165" i="7"/>
  <c r="BE166" i="7"/>
  <c r="BE176" i="7"/>
  <c r="BE177" i="7"/>
  <c r="BE178" i="7"/>
  <c r="BE226" i="7"/>
  <c r="BE227" i="7"/>
  <c r="BE235" i="7"/>
  <c r="BE237" i="7"/>
  <c r="BE266" i="7"/>
  <c r="BE272" i="7"/>
  <c r="BE280" i="7"/>
  <c r="BE281" i="7"/>
  <c r="BE284" i="7"/>
  <c r="BE285" i="7"/>
  <c r="BE293" i="7"/>
  <c r="BE124" i="7"/>
  <c r="BE148" i="7"/>
  <c r="BE152" i="7"/>
  <c r="BE158" i="7"/>
  <c r="BE167" i="7"/>
  <c r="BE179" i="7"/>
  <c r="BE180" i="7"/>
  <c r="BE181" i="7"/>
  <c r="BE193" i="7"/>
  <c r="BE196" i="7"/>
  <c r="BE199" i="7"/>
  <c r="BE202" i="7"/>
  <c r="BE208" i="7"/>
  <c r="BE217" i="7"/>
  <c r="BE221" i="7"/>
  <c r="BE229" i="7"/>
  <c r="BE232" i="7"/>
  <c r="BE234" i="7"/>
  <c r="BE239" i="7"/>
  <c r="BE248" i="7"/>
  <c r="BE257" i="7"/>
  <c r="BE270" i="7"/>
  <c r="BE275" i="7"/>
  <c r="BE276" i="7"/>
  <c r="BE282" i="7"/>
  <c r="BE310" i="7"/>
  <c r="BE131" i="7"/>
  <c r="BE132" i="7"/>
  <c r="BE133" i="7"/>
  <c r="BE134" i="7"/>
  <c r="BE136" i="7"/>
  <c r="BE137" i="7"/>
  <c r="BE143" i="7"/>
  <c r="BE144" i="7"/>
  <c r="BE156" i="7"/>
  <c r="BE162" i="7"/>
  <c r="BE163" i="7"/>
  <c r="BE168" i="7"/>
  <c r="BE184" i="7"/>
  <c r="BE205" i="7"/>
  <c r="BE211" i="7"/>
  <c r="BE224" i="7"/>
  <c r="BE241" i="7"/>
  <c r="BE242" i="7"/>
  <c r="BE245" i="7"/>
  <c r="BE251" i="7"/>
  <c r="BE253" i="7"/>
  <c r="BE254" i="7"/>
  <c r="BE278" i="7"/>
  <c r="BE279" i="7"/>
  <c r="BE283" i="7"/>
  <c r="BE294" i="7"/>
  <c r="BE296" i="7"/>
  <c r="BE298" i="7"/>
  <c r="BE300" i="7"/>
  <c r="BE303" i="7"/>
  <c r="BE304" i="7"/>
  <c r="BE319" i="7"/>
  <c r="BE322" i="7"/>
  <c r="BE324" i="7"/>
  <c r="BE135" i="7"/>
  <c r="BE138" i="7"/>
  <c r="BE140" i="7"/>
  <c r="BE164" i="7"/>
  <c r="BE172" i="7"/>
  <c r="BE187" i="7"/>
  <c r="BE190" i="7"/>
  <c r="BE214" i="7"/>
  <c r="BE255" i="7"/>
  <c r="BE256" i="7"/>
  <c r="BE258" i="7"/>
  <c r="BE260" i="7"/>
  <c r="BE262" i="7"/>
  <c r="BE264" i="7"/>
  <c r="BE274" i="7"/>
  <c r="BE289" i="7"/>
  <c r="BE290" i="7"/>
  <c r="BE132" i="6"/>
  <c r="BE136" i="6"/>
  <c r="BE159" i="6"/>
  <c r="BE169" i="6"/>
  <c r="BE171" i="6"/>
  <c r="BE173" i="6"/>
  <c r="BE192" i="6"/>
  <c r="BE212" i="6"/>
  <c r="BE229" i="6"/>
  <c r="BE142" i="6"/>
  <c r="BE145" i="6"/>
  <c r="BE148" i="6"/>
  <c r="BE180" i="6"/>
  <c r="BE185" i="6"/>
  <c r="BE194" i="6"/>
  <c r="BE196" i="6"/>
  <c r="BE210" i="6"/>
  <c r="BE211" i="6"/>
  <c r="BE220" i="6"/>
  <c r="BE223" i="6"/>
  <c r="BE238" i="6"/>
  <c r="J123" i="6"/>
  <c r="BE153" i="6"/>
  <c r="BE156" i="6"/>
  <c r="BE163" i="6"/>
  <c r="BE165" i="6"/>
  <c r="BE182" i="6"/>
  <c r="BE189" i="6"/>
  <c r="BE216" i="6"/>
  <c r="BE232" i="6"/>
  <c r="E85" i="6"/>
  <c r="BE184" i="6"/>
  <c r="BE200" i="6"/>
  <c r="BE203" i="6"/>
  <c r="BE207" i="6"/>
  <c r="BE209" i="6"/>
  <c r="BE218" i="6"/>
  <c r="BE224" i="6"/>
  <c r="BE227" i="6"/>
  <c r="BE234" i="6"/>
  <c r="E85" i="5"/>
  <c r="BE136" i="5"/>
  <c r="BE138" i="5"/>
  <c r="BE139" i="5"/>
  <c r="BE145" i="5"/>
  <c r="BE149" i="5"/>
  <c r="BE155" i="5"/>
  <c r="BE161" i="5"/>
  <c r="BE165" i="5"/>
  <c r="BE168" i="5"/>
  <c r="BE171" i="5"/>
  <c r="BE175" i="5"/>
  <c r="BE185" i="5"/>
  <c r="BE186" i="5"/>
  <c r="BE190" i="5"/>
  <c r="BE211" i="5"/>
  <c r="BE215" i="5"/>
  <c r="BE233" i="5"/>
  <c r="BE236" i="5"/>
  <c r="BE239" i="5"/>
  <c r="BE242" i="5"/>
  <c r="BE250" i="5"/>
  <c r="BE258" i="5"/>
  <c r="J91" i="5"/>
  <c r="BE142" i="5"/>
  <c r="BE152" i="5"/>
  <c r="BE159" i="5"/>
  <c r="BE184" i="5"/>
  <c r="BE199" i="5"/>
  <c r="BE203" i="5"/>
  <c r="BE204" i="5"/>
  <c r="BE213" i="5"/>
  <c r="BE221" i="5"/>
  <c r="BE244" i="5"/>
  <c r="BE253" i="5"/>
  <c r="BC100" i="1"/>
  <c r="BE133" i="5"/>
  <c r="BE181" i="5"/>
  <c r="BE219" i="5"/>
  <c r="BE225" i="5"/>
  <c r="BE227" i="5"/>
  <c r="BE231" i="5"/>
  <c r="BE247" i="5"/>
  <c r="J89" i="4"/>
  <c r="BE136" i="4"/>
  <c r="BE137" i="4"/>
  <c r="BE150" i="4"/>
  <c r="BE167" i="4"/>
  <c r="BE173" i="4"/>
  <c r="BE180" i="4"/>
  <c r="BE248" i="4"/>
  <c r="BE249" i="4"/>
  <c r="BE267" i="4"/>
  <c r="BE282" i="4"/>
  <c r="BE286" i="4"/>
  <c r="BE296" i="4"/>
  <c r="BE299" i="4"/>
  <c r="BE301" i="4"/>
  <c r="BE309" i="4"/>
  <c r="BE314" i="4"/>
  <c r="BE324" i="4"/>
  <c r="BE336" i="4"/>
  <c r="BE337" i="4"/>
  <c r="BE339" i="4"/>
  <c r="E85" i="4"/>
  <c r="BE151" i="4"/>
  <c r="BE170" i="4"/>
  <c r="BE183" i="4"/>
  <c r="BE186" i="4"/>
  <c r="BE205" i="4"/>
  <c r="BE222" i="4"/>
  <c r="BE227" i="4"/>
  <c r="BE256" i="4"/>
  <c r="BE261" i="4"/>
  <c r="BE292" i="4"/>
  <c r="BE306" i="4"/>
  <c r="BE154" i="4"/>
  <c r="BE159" i="4"/>
  <c r="BE162" i="4"/>
  <c r="BE164" i="4"/>
  <c r="BE188" i="4"/>
  <c r="BE208" i="4"/>
  <c r="BE214" i="4"/>
  <c r="BE320" i="4"/>
  <c r="BE329" i="4"/>
  <c r="BE330" i="4"/>
  <c r="BE334" i="4"/>
  <c r="BE130" i="4"/>
  <c r="BE133" i="4"/>
  <c r="BE134" i="4"/>
  <c r="BE135" i="4"/>
  <c r="BE142" i="4"/>
  <c r="BE146" i="4"/>
  <c r="BE199" i="4"/>
  <c r="BE221" i="4"/>
  <c r="BE239" i="4"/>
  <c r="BE250" i="4"/>
  <c r="BE252" i="4"/>
  <c r="BE271" i="4"/>
  <c r="BE274" i="4"/>
  <c r="BE277" i="4"/>
  <c r="BE318" i="4"/>
  <c r="BE327" i="4"/>
  <c r="BE328" i="4"/>
  <c r="BE278" i="2"/>
  <c r="BE161" i="2"/>
  <c r="BE164" i="2"/>
  <c r="BE168" i="2"/>
  <c r="BE181" i="2"/>
  <c r="BE185" i="2"/>
  <c r="BE187" i="2"/>
  <c r="BE188" i="2"/>
  <c r="BE190" i="2"/>
  <c r="BE191" i="2"/>
  <c r="BE193" i="2"/>
  <c r="BE197" i="2"/>
  <c r="BE203" i="2"/>
  <c r="BE206" i="2"/>
  <c r="BE210" i="2"/>
  <c r="BE211" i="2"/>
  <c r="BE212" i="2"/>
  <c r="BE215" i="2"/>
  <c r="BE221" i="2"/>
  <c r="BE225" i="2"/>
  <c r="BE228" i="2"/>
  <c r="BE231" i="2"/>
  <c r="BE233" i="2"/>
  <c r="BE238" i="2"/>
  <c r="BE241" i="2"/>
  <c r="BE245" i="2"/>
  <c r="BE250" i="2"/>
  <c r="BE254" i="2"/>
  <c r="BE257" i="2"/>
  <c r="BE260" i="2"/>
  <c r="BE264" i="2"/>
  <c r="BE266" i="2"/>
  <c r="BE270" i="2"/>
  <c r="BE275" i="2"/>
  <c r="J89" i="2"/>
  <c r="BE129" i="2"/>
  <c r="BE134" i="2"/>
  <c r="BE138" i="2"/>
  <c r="BE142" i="2"/>
  <c r="BE148" i="2"/>
  <c r="BE156" i="2"/>
  <c r="BE172" i="2"/>
  <c r="BE179" i="2"/>
  <c r="E85" i="2"/>
  <c r="BE273" i="2"/>
  <c r="BE274" i="2"/>
  <c r="BE280" i="2"/>
  <c r="BE282" i="2"/>
  <c r="BE283" i="2"/>
  <c r="BE285" i="2"/>
  <c r="F36" i="2"/>
  <c r="BC96" i="1" s="1"/>
  <c r="AS94" i="1"/>
  <c r="F37" i="4"/>
  <c r="BD99" i="1" s="1"/>
  <c r="F36" i="4"/>
  <c r="BC99" i="1" s="1"/>
  <c r="F37" i="5"/>
  <c r="BB100" i="1" s="1"/>
  <c r="F37" i="6"/>
  <c r="BD101" i="1" s="1"/>
  <c r="F34" i="6"/>
  <c r="BA101" i="1" s="1"/>
  <c r="F35" i="7"/>
  <c r="BB102" i="1" s="1"/>
  <c r="F37" i="7"/>
  <c r="BD102" i="1" s="1"/>
  <c r="F34" i="10"/>
  <c r="BA105" i="1" s="1"/>
  <c r="F35" i="2"/>
  <c r="BB96" i="1" s="1"/>
  <c r="F34" i="2"/>
  <c r="BA96" i="1" s="1"/>
  <c r="J34" i="4"/>
  <c r="AW99" i="1" s="1"/>
  <c r="F34" i="4"/>
  <c r="BA99" i="1" s="1"/>
  <c r="F36" i="5"/>
  <c r="BA100" i="1" s="1"/>
  <c r="F39" i="5"/>
  <c r="BD100" i="1" s="1"/>
  <c r="J34" i="6"/>
  <c r="AW101" i="1" s="1"/>
  <c r="F36" i="7"/>
  <c r="BC102" i="1" s="1"/>
  <c r="J34" i="7"/>
  <c r="AW102" i="1" s="1"/>
  <c r="F36" i="10"/>
  <c r="BC105" i="1" s="1"/>
  <c r="F35" i="10"/>
  <c r="BB105" i="1" s="1"/>
  <c r="F37" i="2"/>
  <c r="BD96" i="1" s="1"/>
  <c r="J34" i="2"/>
  <c r="AW96" i="1" s="1"/>
  <c r="F35" i="4"/>
  <c r="BB99" i="1" s="1"/>
  <c r="J36" i="5"/>
  <c r="AW100" i="1" s="1"/>
  <c r="F35" i="6"/>
  <c r="BB101" i="1" s="1"/>
  <c r="F36" i="6"/>
  <c r="BC101" i="1" s="1"/>
  <c r="F34" i="7"/>
  <c r="BA102" i="1" s="1"/>
  <c r="J34" i="10"/>
  <c r="AW105" i="1" s="1"/>
  <c r="F37" i="10"/>
  <c r="BD105" i="1" s="1"/>
  <c r="BK127" i="2" l="1"/>
  <c r="J127" i="2" s="1"/>
  <c r="J97" i="2" s="1"/>
  <c r="P127" i="2"/>
  <c r="R307" i="4"/>
  <c r="BK240" i="5"/>
  <c r="J240" i="5" s="1"/>
  <c r="J107" i="5" s="1"/>
  <c r="R130" i="6"/>
  <c r="R129" i="6" s="1"/>
  <c r="BC98" i="1"/>
  <c r="AY98" i="1" s="1"/>
  <c r="R128" i="4"/>
  <c r="R131" i="5"/>
  <c r="R130" i="5" s="1"/>
  <c r="P130" i="6"/>
  <c r="P129" i="6"/>
  <c r="AU101" i="1" s="1"/>
  <c r="T131" i="5"/>
  <c r="T130" i="5" s="1"/>
  <c r="R127" i="4"/>
  <c r="P128" i="4"/>
  <c r="T307" i="4"/>
  <c r="BK307" i="4"/>
  <c r="T128" i="4"/>
  <c r="T127" i="4" s="1"/>
  <c r="T127" i="2"/>
  <c r="T130" i="6"/>
  <c r="T129" i="6"/>
  <c r="P131" i="5"/>
  <c r="P130" i="5"/>
  <c r="AU100" i="1" s="1"/>
  <c r="P307" i="4"/>
  <c r="T255" i="2"/>
  <c r="R127" i="2"/>
  <c r="R126" i="2" s="1"/>
  <c r="P255" i="2"/>
  <c r="P126" i="2" s="1"/>
  <c r="AU96" i="1" s="1"/>
  <c r="AU95" i="1" s="1"/>
  <c r="BK255" i="2"/>
  <c r="BK126" i="2" s="1"/>
  <c r="J126" i="2" s="1"/>
  <c r="J96" i="2" s="1"/>
  <c r="BK130" i="6"/>
  <c r="J130" i="6" s="1"/>
  <c r="J97" i="6" s="1"/>
  <c r="BK122" i="7"/>
  <c r="J122" i="7" s="1"/>
  <c r="J97" i="7" s="1"/>
  <c r="BK128" i="4"/>
  <c r="J128" i="4" s="1"/>
  <c r="J97" i="4" s="1"/>
  <c r="BK131" i="5"/>
  <c r="J131" i="5" s="1"/>
  <c r="J99" i="5" s="1"/>
  <c r="J119" i="10"/>
  <c r="J97" i="10" s="1"/>
  <c r="J120" i="10"/>
  <c r="J98" i="10" s="1"/>
  <c r="J30" i="10"/>
  <c r="AG105" i="1" s="1"/>
  <c r="J33" i="2"/>
  <c r="AV96" i="1" s="1"/>
  <c r="AT96" i="1" s="1"/>
  <c r="J33" i="4"/>
  <c r="AV99" i="1" s="1"/>
  <c r="AT99" i="1" s="1"/>
  <c r="J33" i="6"/>
  <c r="AV101" i="1" s="1"/>
  <c r="AT101" i="1" s="1"/>
  <c r="F33" i="10"/>
  <c r="AZ105" i="1" s="1"/>
  <c r="BC95" i="1"/>
  <c r="AY95" i="1" s="1"/>
  <c r="BD95" i="1"/>
  <c r="BA95" i="1"/>
  <c r="AW95" i="1" s="1"/>
  <c r="BB95" i="1"/>
  <c r="BB98" i="1"/>
  <c r="AX98" i="1" s="1"/>
  <c r="BD98" i="1"/>
  <c r="J35" i="5"/>
  <c r="AV100" i="1" s="1"/>
  <c r="AT100" i="1" s="1"/>
  <c r="BA98" i="1"/>
  <c r="AW98" i="1" s="1"/>
  <c r="F33" i="6"/>
  <c r="AZ101" i="1" s="1"/>
  <c r="F33" i="7"/>
  <c r="AZ102" i="1" s="1"/>
  <c r="F33" i="2"/>
  <c r="AZ96" i="1" s="1"/>
  <c r="F33" i="4"/>
  <c r="AZ99" i="1" s="1"/>
  <c r="F35" i="5"/>
  <c r="AZ100" i="1" s="1"/>
  <c r="J33" i="7"/>
  <c r="AV102" i="1" s="1"/>
  <c r="AT102" i="1" s="1"/>
  <c r="J33" i="10"/>
  <c r="AV105" i="1" s="1"/>
  <c r="AT105" i="1" s="1"/>
  <c r="BK130" i="5" l="1"/>
  <c r="J130" i="5" s="1"/>
  <c r="J98" i="5" s="1"/>
  <c r="J255" i="2"/>
  <c r="J103" i="2" s="1"/>
  <c r="AN105" i="1"/>
  <c r="BK127" i="4"/>
  <c r="J127" i="4" s="1"/>
  <c r="J30" i="4" s="1"/>
  <c r="AG99" i="1" s="1"/>
  <c r="T126" i="2"/>
  <c r="P127" i="4"/>
  <c r="AU99" i="1" s="1"/>
  <c r="AU98" i="1" s="1"/>
  <c r="J307" i="4"/>
  <c r="J104" i="4" s="1"/>
  <c r="BK129" i="6"/>
  <c r="J129" i="6" s="1"/>
  <c r="J96" i="6" s="1"/>
  <c r="BK121" i="7"/>
  <c r="J121" i="7" s="1"/>
  <c r="J30" i="7" s="1"/>
  <c r="AG102" i="1" s="1"/>
  <c r="J39" i="10"/>
  <c r="J30" i="2"/>
  <c r="AG96" i="1" s="1"/>
  <c r="AG95" i="1" s="1"/>
  <c r="AZ98" i="1"/>
  <c r="AV98" i="1" s="1"/>
  <c r="AT98" i="1" s="1"/>
  <c r="BB94" i="1"/>
  <c r="AX94" i="1" s="1"/>
  <c r="BA94" i="1"/>
  <c r="W30" i="1" s="1"/>
  <c r="AZ95" i="1"/>
  <c r="AV95" i="1" s="1"/>
  <c r="AT95" i="1" s="1"/>
  <c r="BC94" i="1"/>
  <c r="W32" i="1" s="1"/>
  <c r="AX95" i="1"/>
  <c r="J32" i="5"/>
  <c r="AG100" i="1" s="1"/>
  <c r="BD94" i="1"/>
  <c r="W33" i="1" s="1"/>
  <c r="AN95" i="1" l="1"/>
  <c r="AG98" i="1"/>
  <c r="AN98" i="1" s="1"/>
  <c r="J39" i="7"/>
  <c r="J39" i="4"/>
  <c r="J96" i="7"/>
  <c r="J96" i="4"/>
  <c r="J41" i="5"/>
  <c r="AN100" i="1"/>
  <c r="J39" i="2"/>
  <c r="AN96" i="1"/>
  <c r="AN99" i="1"/>
  <c r="AN103" i="1"/>
  <c r="AN102" i="1"/>
  <c r="AU94" i="1"/>
  <c r="J30" i="6"/>
  <c r="AG101" i="1" s="1"/>
  <c r="AN101" i="1" s="1"/>
  <c r="AW94" i="1"/>
  <c r="AK30" i="1" s="1"/>
  <c r="W31" i="1"/>
  <c r="AY94" i="1"/>
  <c r="AZ94" i="1"/>
  <c r="W29" i="1" s="1"/>
  <c r="AG94" i="1" l="1"/>
  <c r="AK26" i="1" s="1"/>
  <c r="J39" i="6"/>
  <c r="AN104" i="1"/>
  <c r="AV94" i="1"/>
  <c r="AK29" i="1" s="1"/>
  <c r="AK35" i="1" l="1"/>
  <c r="AT94" i="1"/>
  <c r="AN94" i="1" s="1"/>
</calcChain>
</file>

<file path=xl/sharedStrings.xml><?xml version="1.0" encoding="utf-8"?>
<sst xmlns="http://schemas.openxmlformats.org/spreadsheetml/2006/main" count="10505" uniqueCount="1365">
  <si>
    <t>Export Komplet</t>
  </si>
  <si>
    <t/>
  </si>
  <si>
    <t>2.0</t>
  </si>
  <si>
    <t>False</t>
  </si>
  <si>
    <t>{b33e852b-16cc-4b22-9ceb-df067935f327}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</si>
  <si>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</si>
  <si>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</si>
  <si>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</si>
  <si>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</si>
  <si>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</si>
  <si>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</si>
  <si>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</si>
  <si>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</si>
  <si>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20210233</t>
  </si>
  <si>
    <t>Stavba:</t>
  </si>
  <si>
    <t>Revitalizace toku a vývařiště Svrateckého náhonu</t>
  </si>
  <si>
    <t>KSO:</t>
  </si>
  <si>
    <t>CC-CZ:</t>
  </si>
  <si>
    <t>Místo:</t>
  </si>
  <si>
    <t>Brno- Svratecký náhon</t>
  </si>
  <si>
    <t>Datum:</t>
  </si>
  <si>
    <t>Zadavatel:</t>
  </si>
  <si>
    <t>IČ:</t>
  </si>
  <si>
    <t>44992785</t>
  </si>
  <si>
    <t>Statutární město Brno</t>
  </si>
  <si>
    <t>DIČ:</t>
  </si>
  <si>
    <t>CZ44992785</t>
  </si>
  <si>
    <t>Zhotovitel:</t>
  </si>
  <si>
    <t>Projektant:</t>
  </si>
  <si>
    <t>26003236</t>
  </si>
  <si>
    <t>ŠINDLAR s.r.o.</t>
  </si>
  <si>
    <t>CZ 260 03 236</t>
  </si>
  <si>
    <t>True</t>
  </si>
  <si>
    <t>Zpracovatel:</t>
  </si>
  <si>
    <t>Roman Bárta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</si>
  <si>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</si>
  <si>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</si>
  <si>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</si>
  <si>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</si>
  <si>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</si>
  <si>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</si>
  <si>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</si>
  <si>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</si>
  <si>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</si>
  <si>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</si>
  <si>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</si>
  <si>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</si>
  <si>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</si>
  <si>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</si>
  <si>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</si>
  <si>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</si>
  <si>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</si>
  <si>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</si>
  <si>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</si>
  <si>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</si>
  <si>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</si>
  <si>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</si>
  <si>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</si>
  <si>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</si>
  <si>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</si>
  <si>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</si>
  <si>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</si>
  <si>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</si>
  <si>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</si>
  <si>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</si>
  <si>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</si>
  <si>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</si>
  <si>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</si>
  <si>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</si>
  <si>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</si>
  <si>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</si>
  <si>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</si>
  <si>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</si>
  <si>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</si>
  <si>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</si>
  <si>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</si>
  <si>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</si>
  <si>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</si>
  <si>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</si>
  <si>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</si>
  <si>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</si>
  <si>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Revitalizace náhonu</t>
  </si>
  <si>
    <t>STA</t>
  </si>
  <si>
    <t>1</t>
  </si>
  <si>
    <t>{b9d95f78-a6cf-43c7-9b99-b610a8af2e7c}</t>
  </si>
  <si>
    <t>2</t>
  </si>
  <si>
    <t>/</t>
  </si>
  <si>
    <t>Soupis</t>
  </si>
  <si>
    <t>###NOINSERT###</t>
  </si>
  <si>
    <t>SO 01.1</t>
  </si>
  <si>
    <t>{77a02d49-1ff4-4b78-81b6-cdf01aa74efa}</t>
  </si>
  <si>
    <t>SO 02</t>
  </si>
  <si>
    <t>Revitalizace vývařiště</t>
  </si>
  <si>
    <t>{a03d693a-97d1-4326-bd58-8f44f9f6cf9f}</t>
  </si>
  <si>
    <t>SO 02.1</t>
  </si>
  <si>
    <t xml:space="preserve">Sdruženy funkční objekt </t>
  </si>
  <si>
    <t>{497cd0ba-abd0-4554-a09a-0191b19f50d8}</t>
  </si>
  <si>
    <t>SO 03</t>
  </si>
  <si>
    <t>Plocha sportoviště</t>
  </si>
  <si>
    <t>{b4917277-e9f4-409e-9462-35edbb614403}</t>
  </si>
  <si>
    <t>SO 04</t>
  </si>
  <si>
    <t>Vegetační úpravy</t>
  </si>
  <si>
    <t>{cbd1fd17-f6dd-4e3b-9d7a-62f37e5da8df}</t>
  </si>
  <si>
    <t>SO 05</t>
  </si>
  <si>
    <t>{dacedc9a-3239-4932-a80f-ca30babe89bc}</t>
  </si>
  <si>
    <t>SO 06</t>
  </si>
  <si>
    <t>{9e3cf4ce-65da-4a6a-8233-8dee3f5dd243}</t>
  </si>
  <si>
    <t>7</t>
  </si>
  <si>
    <t>Ostatní a vedlejší náklady</t>
  </si>
  <si>
    <t>{3d0486be-4f79-4d3f-94f0-ea98ecb4edf3}</t>
  </si>
  <si>
    <t>833 15</t>
  </si>
  <si>
    <t>KRYCÍ LIST SOUPISU PRACÍ</t>
  </si>
  <si>
    <t>Objekt:</t>
  </si>
  <si>
    <t>SO 01 - Revitalizace náhonu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</si>
  <si>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</si>
  <si>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</si>
  <si>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</si>
  <si>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</si>
  <si>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</si>
  <si>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</si>
  <si>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</si>
  <si>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</si>
  <si>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</si>
  <si>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</si>
  <si>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</si>
  <si>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</si>
  <si>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</si>
  <si>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</si>
  <si>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</si>
  <si>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</si>
  <si>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</si>
  <si>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</si>
  <si>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</si>
  <si>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</si>
  <si>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</si>
  <si>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</si>
  <si>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</si>
  <si>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</si>
  <si>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</si>
  <si>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</si>
  <si>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</si>
  <si>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</si>
  <si>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</si>
  <si>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</si>
  <si>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</si>
  <si>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</si>
  <si>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</si>
  <si>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122251102</t>
  </si>
  <si>
    <t>Odkopávky a prokopávky nezapažené strojně v hornině třídy těžitelnosti I skupiny 3 přes 20 do 50 m3</t>
  </si>
  <si>
    <t>m3</t>
  </si>
  <si>
    <t>CS ÚRS 2023 02</t>
  </si>
  <si>
    <t>4</t>
  </si>
  <si>
    <t>1007914044</t>
  </si>
  <si>
    <t>VV</t>
  </si>
  <si>
    <t>příl. D.11</t>
  </si>
  <si>
    <t>pro schody</t>
  </si>
  <si>
    <t>dle tabulky kubatur</t>
  </si>
  <si>
    <t>40,16</t>
  </si>
  <si>
    <t>124253101</t>
  </si>
  <si>
    <t>Vykopávky pro koryta vodotečí strojně v hornině třídy těžitelnosti I skupiny 3 přes 100 do 1 000 m3</t>
  </si>
  <si>
    <t>-433988263</t>
  </si>
  <si>
    <t>příl. D.2, D.3</t>
  </si>
  <si>
    <t>553,68</t>
  </si>
  <si>
    <t>3</t>
  </si>
  <si>
    <t>125703311</t>
  </si>
  <si>
    <t>Čištění melioračních kanálů s úpravou svahu do výšky naplavené vrstvy tloušťky naplavené vrstvy přes 250 do 500 mm, se dnem nezpevněným</t>
  </si>
  <si>
    <t>781022869</t>
  </si>
  <si>
    <t>114,64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</si>
  <si>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</si>
  <si>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</si>
  <si>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-193458900</t>
  </si>
  <si>
    <t>zemina na meziskládku a zpět</t>
  </si>
  <si>
    <t>(153,48+19,7)*2</t>
  </si>
  <si>
    <t>zemina na meziskládku pro zásyp rýhy vybourání potrubí</t>
  </si>
  <si>
    <t>214,61-106,5</t>
  </si>
  <si>
    <t>Součet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</si>
  <si>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</si>
  <si>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</si>
  <si>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</si>
  <si>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1400850358</t>
  </si>
  <si>
    <t>116,64 "vytěžený sediment</t>
  </si>
  <si>
    <t>Mezisoučet</t>
  </si>
  <si>
    <t>553,68-153,48 "vykopávky břehů</t>
  </si>
  <si>
    <t>-(153,48+19,7) "zpětný záspy</t>
  </si>
  <si>
    <t>-108,11 "zemina pro zásyp rýhy po vybourání potrubí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</si>
  <si>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</si>
  <si>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</si>
  <si>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</si>
  <si>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406517778</t>
  </si>
  <si>
    <t>10 příplatků</t>
  </si>
  <si>
    <t>10*116,64</t>
  </si>
  <si>
    <t>10*118,91</t>
  </si>
  <si>
    <t>167151101</t>
  </si>
  <si>
    <t>Nakládání, skládání a překládání neulehlého výkopku nebo sypaniny strojně nakládání, množství do 100 m3, z horniny třídy těžitelnosti I, skupiny 1 až 3</t>
  </si>
  <si>
    <t>-399953294</t>
  </si>
  <si>
    <t>zemina z meziskládky</t>
  </si>
  <si>
    <t>(153,48+19,7)</t>
  </si>
  <si>
    <t>8</t>
  </si>
  <si>
    <t>171151103</t>
  </si>
  <si>
    <t>Uložení sypanin do násypů strojně s rozprostřením sypaniny ve vrstvách a s hrubým urovnáním zhutněných z hornin soudržných jakékoliv třídy těžitelnosti</t>
  </si>
  <si>
    <t>1691452955</t>
  </si>
  <si>
    <t>153,84</t>
  </si>
  <si>
    <t>9</t>
  </si>
  <si>
    <t>171201221</t>
  </si>
  <si>
    <t>Poplatek za uložení stavebního odpadu na skládce (skládkovné) zeminy a kamení zatříděného do Katalogu odpadů pod kódem 17 05 04</t>
  </si>
  <si>
    <t>t</t>
  </si>
  <si>
    <t>440554556</t>
  </si>
  <si>
    <t>116,64*1,8</t>
  </si>
  <si>
    <t>118,91*1,8</t>
  </si>
  <si>
    <t>10</t>
  </si>
  <si>
    <t>174151101</t>
  </si>
  <si>
    <t>Zásyp sypaninou z jakékoliv horniny strojně s uložením výkopku ve vrstvách se zhutněním jam, šachet, rýh nebo kolem objektů v těchto vykopávkách</t>
  </si>
  <si>
    <t>1321937434</t>
  </si>
  <si>
    <t>okolo schodů</t>
  </si>
  <si>
    <t>19,7 "zeminy z výkopu</t>
  </si>
  <si>
    <t>7,08 "náhrada výkopku</t>
  </si>
  <si>
    <t>11</t>
  </si>
  <si>
    <t>M</t>
  </si>
  <si>
    <t>58344197</t>
  </si>
  <si>
    <t>štěrkodrť frakce 0/63</t>
  </si>
  <si>
    <t>-9858552</t>
  </si>
  <si>
    <t>7,08*2,0</t>
  </si>
  <si>
    <t>181351103</t>
  </si>
  <si>
    <t>Rozprostření a urovnání ornice v rovině nebo ve svahu sklonu do 1:5 strojně při souvislé ploše přes 100 do 500 m2, tl. vrstvy do 200 mm</t>
  </si>
  <si>
    <t>m2</t>
  </si>
  <si>
    <t>-1243065237</t>
  </si>
  <si>
    <t>119,86</t>
  </si>
  <si>
    <t>13</t>
  </si>
  <si>
    <t>10364101</t>
  </si>
  <si>
    <t>zemina pro terénní úpravy - ornice</t>
  </si>
  <si>
    <t>-676373312</t>
  </si>
  <si>
    <t>119,86*0,1*1,8</t>
  </si>
  <si>
    <t>14</t>
  </si>
  <si>
    <t>181411131</t>
  </si>
  <si>
    <t>Založení trávníku na půdě předem připravené plochy do 1000 m2 výsevem včetně utažení parkového v rovině nebo na svahu do 1:5</t>
  </si>
  <si>
    <t>627530438</t>
  </si>
  <si>
    <t>15</t>
  </si>
  <si>
    <t>00572470</t>
  </si>
  <si>
    <t>osivo směs travní univerzál</t>
  </si>
  <si>
    <t>kg</t>
  </si>
  <si>
    <t>1195613536</t>
  </si>
  <si>
    <t>119,86*0,02 'Přepočtené koeficientem množství</t>
  </si>
  <si>
    <t>16</t>
  </si>
  <si>
    <t>181411132</t>
  </si>
  <si>
    <t>Založení trávníku na půdě předem připravené plochy do 1000 m2 výsevem včetně utažení parkového na svahu přes 1:5 do 1:2</t>
  </si>
  <si>
    <t>-395604402</t>
  </si>
  <si>
    <t>17</t>
  </si>
  <si>
    <t>-331513769</t>
  </si>
  <si>
    <t>486,64*0,02 'Přepočtené koeficientem množství</t>
  </si>
  <si>
    <t>18</t>
  </si>
  <si>
    <t>182151111</t>
  </si>
  <si>
    <t>Svahování trvalých svahů do projektovaných profilů strojně s potřebným přemístěním výkopku při svahování v zářezech v hornině třídy těžitelnosti I, skupiny 1 až 3</t>
  </si>
  <si>
    <t>2055172528</t>
  </si>
  <si>
    <t>479,44 "břehy náhonu</t>
  </si>
  <si>
    <t>4*1,5*1,2 "břeh svratky po vybouraném čele</t>
  </si>
  <si>
    <t>19</t>
  </si>
  <si>
    <t>182351123</t>
  </si>
  <si>
    <t>Rozprostření a urovnání ornice ve svahu sklonu přes 1:5 strojně při souvislé ploše přes 100 do 500 m2, tl. vrstvy do 200 mm</t>
  </si>
  <si>
    <t>-1428284359</t>
  </si>
  <si>
    <t>479,44</t>
  </si>
  <si>
    <t>20</t>
  </si>
  <si>
    <t>-1803033476</t>
  </si>
  <si>
    <t>479,44*0,1*1,8</t>
  </si>
  <si>
    <t>Svislé a kompletní konstrukce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</si>
  <si>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</si>
  <si>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</si>
  <si>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126757625</t>
  </si>
  <si>
    <t>příl. C.3, D.11</t>
  </si>
  <si>
    <t>14,61 "betonové schody</t>
  </si>
  <si>
    <t>22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</si>
  <si>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</si>
  <si>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</si>
  <si>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-233510795</t>
  </si>
  <si>
    <t>23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</si>
  <si>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</si>
  <si>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</si>
  <si>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1564281811</t>
  </si>
  <si>
    <t>24</t>
  </si>
  <si>
    <t>321366111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</si>
  <si>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</si>
  <si>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-2068117127</t>
  </si>
  <si>
    <t>sponky, žebírková výztuž 8 mm</t>
  </si>
  <si>
    <t>40,8*0,000395</t>
  </si>
  <si>
    <t>25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</si>
  <si>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</si>
  <si>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 ocelových tažených drátů jakéhokoliv druhu oceli jakéhokoliv průměru a roztečí</t>
  </si>
  <si>
    <t>-261848332</t>
  </si>
  <si>
    <t>20% na přesahy</t>
  </si>
  <si>
    <t>100,75*0,0079*1,2</t>
  </si>
  <si>
    <t>Vodorovné konstrukce</t>
  </si>
  <si>
    <t>26</t>
  </si>
  <si>
    <t>451315115</t>
  </si>
  <si>
    <t>Podkladní a výplňové vrstvy z betonu prostého tloušťky do 100 mm, z betonu C 16/20</t>
  </si>
  <si>
    <t>-894756346</t>
  </si>
  <si>
    <t>1,48/0,1</t>
  </si>
  <si>
    <t>27</t>
  </si>
  <si>
    <t>457532112</t>
  </si>
  <si>
    <t>Filtrační vrstvy jakékoliv tloušťky a sklonu z hrubého drceného kameniva se zhutněním do 10 pojezdů/m3, frakce od 16-63 do 32-63 mm</t>
  </si>
  <si>
    <t>-1940961665</t>
  </si>
  <si>
    <t>břeh svratky po vybouraném výtokovém čele</t>
  </si>
  <si>
    <t>4*1,5*1,2*0,1</t>
  </si>
  <si>
    <t>28</t>
  </si>
  <si>
    <t>457971121</t>
  </si>
  <si>
    <t>Zřízení vrstvy z geotextilie s přesahem bez připevnění k podkladu, s potřebným dočasným zatěžováním včetně zakotvení okraje o sklonu přes 10° do 35°, šířky geotextilie do 3 m</t>
  </si>
  <si>
    <t>-369987892</t>
  </si>
  <si>
    <t>4*1,5*1,2</t>
  </si>
  <si>
    <t>29</t>
  </si>
  <si>
    <t>69311175</t>
  </si>
  <si>
    <t>geotextilie PP s ÚV stabilizací 500g/m2</t>
  </si>
  <si>
    <t>1321546358</t>
  </si>
  <si>
    <t>7,2*1,05 "ztratné 5%</t>
  </si>
  <si>
    <t>30</t>
  </si>
  <si>
    <t>461211711</t>
  </si>
  <si>
    <t>Patka z lomového kamene lomařsky upraveného pro dlažbu zděná na sucho bez výplně spár</t>
  </si>
  <si>
    <t>-463791866</t>
  </si>
  <si>
    <t>kámen do 80 kg</t>
  </si>
  <si>
    <t>133,33</t>
  </si>
  <si>
    <t>31</t>
  </si>
  <si>
    <t>462511270</t>
  </si>
  <si>
    <t>Zához z lomového kamene neupraveného záhozového bez proštěrkování z terénu, hmotnosti jednotlivých kamenů do 200 kg</t>
  </si>
  <si>
    <t>-230151409</t>
  </si>
  <si>
    <t>4*1,5*1,2*0,4</t>
  </si>
  <si>
    <t>32</t>
  </si>
  <si>
    <t>462512270</t>
  </si>
  <si>
    <t>Zához z lomového kamene neupraveného záhozového s proštěrkováním z terénu, hmotnosti jednotlivých kamenů do 200 kg</t>
  </si>
  <si>
    <t>2056164639</t>
  </si>
  <si>
    <t>příl. C.3, D.2, D.3</t>
  </si>
  <si>
    <t>41,7</t>
  </si>
  <si>
    <t>33</t>
  </si>
  <si>
    <t>464571121</t>
  </si>
  <si>
    <t>Pohoz dna nebo svahů jakékoliv tloušťky z kameniva těženého hrubého, z terénu, frakce do 63 mm</t>
  </si>
  <si>
    <t>756213228</t>
  </si>
  <si>
    <t>53,95</t>
  </si>
  <si>
    <t>Ostatní konstrukce a práce, bourání</t>
  </si>
  <si>
    <t>34</t>
  </si>
  <si>
    <t>977131110</t>
  </si>
  <si>
    <t>Vrty příklepovými vrtáky do cihelného zdiva nebo prostého betonu průměru do 16 mm</t>
  </si>
  <si>
    <t>m</t>
  </si>
  <si>
    <t>1213317465</t>
  </si>
  <si>
    <t>pro uchycení ocelového roštu</t>
  </si>
  <si>
    <t>99*0,1</t>
  </si>
  <si>
    <t>998</t>
  </si>
  <si>
    <t>Přesun hmot</t>
  </si>
  <si>
    <t>35</t>
  </si>
  <si>
    <t>998332011</t>
  </si>
  <si>
    <t>Přesun hmot pro úpravy vodních toků a kanály, hráze rybníků apod. dopravní vzdálenost do 500 m</t>
  </si>
  <si>
    <t>347155024</t>
  </si>
  <si>
    <t>PSV</t>
  </si>
  <si>
    <t>Práce a dodávky PSV</t>
  </si>
  <si>
    <t>766</t>
  </si>
  <si>
    <t>Konstrukce truhlářské</t>
  </si>
  <si>
    <t>36</t>
  </si>
  <si>
    <t>766438111</t>
  </si>
  <si>
    <t>Montáž dřevěného obložení betonových stupňů s podstupnicemi</t>
  </si>
  <si>
    <t>936258613</t>
  </si>
  <si>
    <t>7*7,0</t>
  </si>
  <si>
    <t>37</t>
  </si>
  <si>
    <t>60516111r</t>
  </si>
  <si>
    <t>řezivo sibiřský modřín sušené tl 50mm</t>
  </si>
  <si>
    <t>-550316937</t>
  </si>
  <si>
    <t>P</t>
  </si>
  <si>
    <t>Poznámka k položce:_x000D_
ztratné 20%</t>
  </si>
  <si>
    <t>27,3*0,05*1,2</t>
  </si>
  <si>
    <t>38</t>
  </si>
  <si>
    <t>998766101</t>
  </si>
  <si>
    <t>Přesun hmot pro konstrukce truhlářské stanovený z hmotnosti přesunovaného materiálu vodorovná dopravní vzdálenost do 50 m v objektech výšky do 6 m</t>
  </si>
  <si>
    <t>-579232903</t>
  </si>
  <si>
    <t>767</t>
  </si>
  <si>
    <t>Konstrukce zámečnické</t>
  </si>
  <si>
    <t>39</t>
  </si>
  <si>
    <t>767995113</t>
  </si>
  <si>
    <t>Montáž ostatních atypických zámečnických konstrukcí hmotnosti přes 10 do 20 kg</t>
  </si>
  <si>
    <t>-748586489</t>
  </si>
  <si>
    <t>ocelový rošt</t>
  </si>
  <si>
    <t>3,76*11*0,00526</t>
  </si>
  <si>
    <t>40</t>
  </si>
  <si>
    <t>14550240</t>
  </si>
  <si>
    <t>profil ocelový svařovaný jakost S235 průřez čtvercový 40x40x5mm</t>
  </si>
  <si>
    <t>-256135212</t>
  </si>
  <si>
    <t>Poznámka k položce:_x000D_
Hmotnost: 5,26 kg/m_x000D_
ztratné 8%</t>
  </si>
  <si>
    <t>3,76*11*0,00526*1,08</t>
  </si>
  <si>
    <t>41</t>
  </si>
  <si>
    <t>1000111424</t>
  </si>
  <si>
    <t>Zarážecí kotva ZK M8 s límcem, pozink</t>
  </si>
  <si>
    <t>kus</t>
  </si>
  <si>
    <t>1809628165</t>
  </si>
  <si>
    <t>42</t>
  </si>
  <si>
    <t>55.1391835</t>
  </si>
  <si>
    <t xml:space="preserve">SROUB M8x100 SE ZAPUSTNOU HLAVOU POZINKOVANÝ </t>
  </si>
  <si>
    <t>1471214499</t>
  </si>
  <si>
    <t>43</t>
  </si>
  <si>
    <t>R019</t>
  </si>
  <si>
    <t>Výroba a žárové zinkování zámečnických konstrukcí</t>
  </si>
  <si>
    <t>-452716164</t>
  </si>
  <si>
    <t>nařezání a žárově zinkované ocelové konstrukce, min. tl. ochranné vrstvy 12 mikro m</t>
  </si>
  <si>
    <t>218,0</t>
  </si>
  <si>
    <t>44</t>
  </si>
  <si>
    <t>998767101</t>
  </si>
  <si>
    <t>Přesun hmot pro zámečnické konstrukce stanovený z hmotnosti přesunovaného materiálu vodorovná dopravní vzdálenost do 50 m v objektech výšky do 6 m</t>
  </si>
  <si>
    <t>2147312417</t>
  </si>
  <si>
    <t>783</t>
  </si>
  <si>
    <t>Dokončovací práce - nátěry</t>
  </si>
  <si>
    <t>45</t>
  </si>
  <si>
    <t>783101203</t>
  </si>
  <si>
    <t>Příprava podkladu truhlářských konstrukcí před provedením nátěru broušení smirkovým papírem nebo plátnem jemné</t>
  </si>
  <si>
    <t>-346338917</t>
  </si>
  <si>
    <t>30,55</t>
  </si>
  <si>
    <t>46</t>
  </si>
  <si>
    <t>783101401</t>
  </si>
  <si>
    <t>Příprava podkladu truhlářských konstrukcí před provedením nátěru ometení</t>
  </si>
  <si>
    <t>-1168553843</t>
  </si>
  <si>
    <t>47</t>
  </si>
  <si>
    <t>783163101</t>
  </si>
  <si>
    <t>Napouštěcí nátěr truhlářských konstrukcí jednonásobný olejový</t>
  </si>
  <si>
    <t>503490308</t>
  </si>
  <si>
    <t>2*30,55</t>
  </si>
  <si>
    <t>48</t>
  </si>
  <si>
    <t>783167101</t>
  </si>
  <si>
    <t>Krycí nátěr truhlářských konstrukcí jednonásobný olejový</t>
  </si>
  <si>
    <t>-622532504</t>
  </si>
  <si>
    <t>Soupis:</t>
  </si>
  <si>
    <t xml:space="preserve">    997 - Přesun sutě</t>
  </si>
  <si>
    <t>167151111</t>
  </si>
  <si>
    <t>Nakládání, skládání a překládání neulehlého výkopku nebo sypaniny strojně nakládání, množství přes 100 m3, z hornin třídy těžitelnosti I, skupiny 1 až 3</t>
  </si>
  <si>
    <t>997</t>
  </si>
  <si>
    <t>Přesun sutě</t>
  </si>
  <si>
    <t>997221561</t>
  </si>
  <si>
    <t>Vodorovná doprava suti bez naložení, ale se složením a s hrubým urovnáním z kusových materiálů, na vzdálenost do 1 km</t>
  </si>
  <si>
    <t>997221569</t>
  </si>
  <si>
    <t>Vodorovná doprava suti bez naložení, ale se složením a s hrubým urovnáním Příplatek k ceně za každý další i započatý 1 km přes 1 km</t>
  </si>
  <si>
    <t>19 příplatků</t>
  </si>
  <si>
    <t>997221615</t>
  </si>
  <si>
    <t>Poplatek za uložení stavebního odpadu na skládce (skládkovné) z prostého betonu zatříděného do Katalogu odpadů pod kódem 17 01 01</t>
  </si>
  <si>
    <t>SO 02 - Revitalizace vývařiště</t>
  </si>
  <si>
    <t>114203103</t>
  </si>
  <si>
    <t>Rozebrání dlažeb nebo záhozů s naložením na dopravní prostředek dlažeb z lomového kamene nebo betonových tvárnic do cementové malty se spárami zalitými cementovou maltou</t>
  </si>
  <si>
    <t>1798368725</t>
  </si>
  <si>
    <t>bourání stávajícího opevnění</t>
  </si>
  <si>
    <t>12,0</t>
  </si>
  <si>
    <t>114203202</t>
  </si>
  <si>
    <t>Očištění lomového kamene nebo betonových tvárnic získaných při rozebrání dlažeb, záhozů, rovnanin a soustřeďovacích staveb od malty</t>
  </si>
  <si>
    <t>31751209</t>
  </si>
  <si>
    <t>114203301</t>
  </si>
  <si>
    <t>Třídění lomového kamene nebo betonových tvárnic získaných při rozebrání dlažeb, záhozů, rovnanin a soustřeďovacích staveb podle druhu, velikosti nebo tvaru</t>
  </si>
  <si>
    <t>-1101186362</t>
  </si>
  <si>
    <t>114203401</t>
  </si>
  <si>
    <t>Srovnání lomového kamene nebo betonových tvárnic do měřitelných figur s přemístěním na vzdálenost do 10 m</t>
  </si>
  <si>
    <t>-139130228</t>
  </si>
  <si>
    <t>115101201</t>
  </si>
  <si>
    <t>Čerpání vody na dopravní výšku do 10 m s uvažovaným průměrným přítokem do 500 l/min</t>
  </si>
  <si>
    <t>hod</t>
  </si>
  <si>
    <t>-300674991</t>
  </si>
  <si>
    <t>-1417469979</t>
  </si>
  <si>
    <t>62,98</t>
  </si>
  <si>
    <t>125703313</t>
  </si>
  <si>
    <t>Čištění melioračních kanálů s úpravou svahu do výšky naplavené vrstvy tloušťky naplavené vrstvy přes 250 do 500 mm, se dnem zpevněným tvárnicemi</t>
  </si>
  <si>
    <t>-1955173789</t>
  </si>
  <si>
    <t>54,48</t>
  </si>
  <si>
    <t>131251202</t>
  </si>
  <si>
    <t>Hloubení zapažených jam a zářezů strojně s urovnáním dna do předepsaného profilu a spádu v hornině třídy těžitelnosti I skupiny 3 přes 20 do 50 m3</t>
  </si>
  <si>
    <t>-61471816</t>
  </si>
  <si>
    <t>příl. D.10</t>
  </si>
  <si>
    <t>294,62</t>
  </si>
  <si>
    <t>153112111</t>
  </si>
  <si>
    <t>Zřízení beraněných stěn z ocelových štětovnic z terénu nastražení štětovnic ve standardních podmínkách, délky do 10 m</t>
  </si>
  <si>
    <t>-1280048252</t>
  </si>
  <si>
    <t>153112122</t>
  </si>
  <si>
    <t>Zřízení beraněných stěn z ocelových štětovnic z terénu zaberanění štětovnic ve standardních podmínkách, délky do 8 m</t>
  </si>
  <si>
    <t>754063959</t>
  </si>
  <si>
    <t>dle položky nastražení</t>
  </si>
  <si>
    <t>289,2</t>
  </si>
  <si>
    <t>159202200r</t>
  </si>
  <si>
    <t>Štětovnice, pažnice z oceli štětovnice typ ZTV IIIn (Larsen) S240GP (1.0021) dle EN 10248-1</t>
  </si>
  <si>
    <t>-2093598335</t>
  </si>
  <si>
    <t>Poznámka k položce:_x000D_
hmotnost 0,155 t/m2</t>
  </si>
  <si>
    <t>štětovnice Larsen IIIn</t>
  </si>
  <si>
    <t>dvojnásobná obratovost</t>
  </si>
  <si>
    <t>289,2*0,155</t>
  </si>
  <si>
    <t>153113112</t>
  </si>
  <si>
    <t>Vytažení stěn z ocelových štětovnic zaberaněných z terénu délky do 12 m ve standardních podmínkách, zaberaněných na hloubku do 8 m</t>
  </si>
  <si>
    <t>-1721365671</t>
  </si>
  <si>
    <t>153116112</t>
  </si>
  <si>
    <t>Kleštiny nebo převázky pro hradící stěny beraněné, nasazené, tabulové z oceli jakéhokoliv druhu z terénu montáž</t>
  </si>
  <si>
    <t>1569220212</t>
  </si>
  <si>
    <t>48,2*0,12 "HEB 300</t>
  </si>
  <si>
    <t>13010990</t>
  </si>
  <si>
    <t>ocel profilová jakost S235JR (11 375) průřez HEB 300</t>
  </si>
  <si>
    <t>503191672</t>
  </si>
  <si>
    <t>Poznámka k položce:_x000D_
Hmotnost: 120,00 kg/m</t>
  </si>
  <si>
    <t>48,2*0,12</t>
  </si>
  <si>
    <t>153116113</t>
  </si>
  <si>
    <t>Kleštiny nebo převázky pro hradící stěny beraněné, nasazené, tabulové z oceli jakéhokoliv druhu z terénu demontáž</t>
  </si>
  <si>
    <t>543708952</t>
  </si>
  <si>
    <t>dle položky montáž</t>
  </si>
  <si>
    <t>5,784</t>
  </si>
  <si>
    <t>-1654084383</t>
  </si>
  <si>
    <t>329,23*2</t>
  </si>
  <si>
    <t>-1867322547</t>
  </si>
  <si>
    <t>54,48 "vytěžený sediment</t>
  </si>
  <si>
    <t>62,98+294,62 "vykop</t>
  </si>
  <si>
    <t>-(329,23) "zpětný záspy</t>
  </si>
  <si>
    <t>266743524</t>
  </si>
  <si>
    <t>10*82,85</t>
  </si>
  <si>
    <t>1237525976</t>
  </si>
  <si>
    <t>329,23</t>
  </si>
  <si>
    <t>1527106481</t>
  </si>
  <si>
    <t>82,85*1,8</t>
  </si>
  <si>
    <t>-524201326</t>
  </si>
  <si>
    <t>okolo prahů</t>
  </si>
  <si>
    <t>285,75 "zeminy z výkopu</t>
  </si>
  <si>
    <t>43,48 "zemina z výkopu</t>
  </si>
  <si>
    <t>321213114-R</t>
  </si>
  <si>
    <t>Zdivo nadzákladové z lomového kamene vodních staveb přehrad, jezů a plavebních komor, spodní stavby vodních elektráren, odběrných věží a výpustných zařízení, opěrných zdí, šachet, šachtic a ostatních konstrukcí výplňové z lomového kamene tříděného osazené</t>
  </si>
  <si>
    <t>-1281988961</t>
  </si>
  <si>
    <t>kámen do přelivných hran</t>
  </si>
  <si>
    <t>kámen bude osazený při betonáži</t>
  </si>
  <si>
    <t>kámen bude ze 2/3 v betonu</t>
  </si>
  <si>
    <t>cca 60 ks kamene</t>
  </si>
  <si>
    <t>4*7,5*0,5*0,5</t>
  </si>
  <si>
    <t>321321115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</si>
  <si>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25/30</t>
  </si>
  <si>
    <t>-588314886</t>
  </si>
  <si>
    <t xml:space="preserve">dobetonování desky </t>
  </si>
  <si>
    <t>3,6+4,0</t>
  </si>
  <si>
    <t>-948490156</t>
  </si>
  <si>
    <t>příl. C.3, D.10. , D.11</t>
  </si>
  <si>
    <t>61,6 "přelivné prahy</t>
  </si>
  <si>
    <t>61,32 "betonové schody</t>
  </si>
  <si>
    <t>826234408</t>
  </si>
  <si>
    <t>220,62</t>
  </si>
  <si>
    <t>91,43</t>
  </si>
  <si>
    <t>-362899276</t>
  </si>
  <si>
    <t>298561057</t>
  </si>
  <si>
    <t>280,0*0,000395 "prahy</t>
  </si>
  <si>
    <t>209,7*0,000395 "schody</t>
  </si>
  <si>
    <t>-458051875</t>
  </si>
  <si>
    <t>255,65*0,0079*1,2</t>
  </si>
  <si>
    <t>dobetonování desky</t>
  </si>
  <si>
    <t>(40,0+36,0)*0,0079*1,2</t>
  </si>
  <si>
    <t>463,91*0,0079*1,2</t>
  </si>
  <si>
    <t>2023930412</t>
  </si>
  <si>
    <t>3,86/0,1</t>
  </si>
  <si>
    <t>3,0</t>
  </si>
  <si>
    <t>33,532 "pod bet. dlažbu</t>
  </si>
  <si>
    <t>451316112</t>
  </si>
  <si>
    <t>Podklad pod dlažbu z betonu prostého se zvýšenými nároky na prostředí tř. C 25/30 tl. přes 100 do 150 mm</t>
  </si>
  <si>
    <t>1467950408</t>
  </si>
  <si>
    <t>451504111</t>
  </si>
  <si>
    <t>Zřízení podkladní vrstvy z kameniva pod dlažbu tl. do 100 mm</t>
  </si>
  <si>
    <t>1651722882</t>
  </si>
  <si>
    <t>58333674</t>
  </si>
  <si>
    <t>kamenivo těžené hrubé frakce 16/32</t>
  </si>
  <si>
    <t>1370398463</t>
  </si>
  <si>
    <t>62,06*0,21 'Přepočtené koeficientem množství</t>
  </si>
  <si>
    <t>463211154-R</t>
  </si>
  <si>
    <t>Rovnanina z lomového kamene neupraveného pro podélné i příčné objekty objemu přes 3 m3 z kamene tříděného, oživená, s proložením vrstev hlínou a klestem hmotnost jednotlivých kamenů do 80 kg</t>
  </si>
  <si>
    <t>-2113197143</t>
  </si>
  <si>
    <t>167,66</t>
  </si>
  <si>
    <t>465513327-R</t>
  </si>
  <si>
    <t>Dlažba z lomového kamene lomařsky upraveného na cementovou maltu, s vyspárováním cementovou maltou, tl. kamene 300 mm</t>
  </si>
  <si>
    <t>-583686037</t>
  </si>
  <si>
    <t>kámen bude použitý ze stávajícího opevnění</t>
  </si>
  <si>
    <t>62,06</t>
  </si>
  <si>
    <t>465921212</t>
  </si>
  <si>
    <t>Kladení dlažby z betonových desek a tvárnic na sucho hmotnosti jednotlivých desek nebo tvárnic do 90 kg se zalitím spár cementovou maltou, tl.desek do 100 mm</t>
  </si>
  <si>
    <t>-1494557743</t>
  </si>
  <si>
    <t>oprava stávajících dlažeb (betonové dlaždice do betonového lože), doplnění, přespárování - 10% plochy</t>
  </si>
  <si>
    <t>do betonového lože</t>
  </si>
  <si>
    <t>ze stávajících bet. desek</t>
  </si>
  <si>
    <t>335,32*0,1</t>
  </si>
  <si>
    <t>966025112</t>
  </si>
  <si>
    <t>Bourání konstrukcí LTM ve vodních tocích s přemístěním suti na hromady na vzdálenost do 20 m nebo s naložením na dopravní prostředek strojně ze zdiva kamenného, pro jakýkoliv druh kamene na maltu cementovou</t>
  </si>
  <si>
    <t>-642842050</t>
  </si>
  <si>
    <t>odstranění stávajících stupňů</t>
  </si>
  <si>
    <t>79,82</t>
  </si>
  <si>
    <t>966045111</t>
  </si>
  <si>
    <t>Bourání konstrukcí LTM ve vodních tocích s přemístěním suti na hromady na vzdálenost do 20 m nebo s naložením na dopravní prostředek strojně z betonu prostého neprokládaného</t>
  </si>
  <si>
    <t>-1857383730</t>
  </si>
  <si>
    <t>vybourání stávajícího dna</t>
  </si>
  <si>
    <t>-752922470</t>
  </si>
  <si>
    <t>225*0,1</t>
  </si>
  <si>
    <t>985131111</t>
  </si>
  <si>
    <t>Očištění ploch stěn, rubu kleneb a podlah tlakovou vodou</t>
  </si>
  <si>
    <t>-421185088</t>
  </si>
  <si>
    <t>očištění stávajícího opevnění</t>
  </si>
  <si>
    <t>470,0 "dno</t>
  </si>
  <si>
    <t>335,32 "svahy</t>
  </si>
  <si>
    <t>985331211</t>
  </si>
  <si>
    <t>Dodatečné vlepování betonářské výztuže včetně vyvrtání a vyčištění otvoru chemickou maltou průměr výztuže 8 mm</t>
  </si>
  <si>
    <t>1600881579</t>
  </si>
  <si>
    <t>24*0,15</t>
  </si>
  <si>
    <t>40,0*0,15</t>
  </si>
  <si>
    <t>13021011</t>
  </si>
  <si>
    <t>tyč ocelová kruhová žebírková DIN 488 jakost B500B (10 505) výztuž do betonu D 8mm</t>
  </si>
  <si>
    <t>69810158</t>
  </si>
  <si>
    <t>Poznámka k položce:_x000D_
Hmotnost: 0,40 kg/m</t>
  </si>
  <si>
    <t>24*0,3*0,0004</t>
  </si>
  <si>
    <t>40*0,3*0,0004</t>
  </si>
  <si>
    <t>-1890099523</t>
  </si>
  <si>
    <t>271,021</t>
  </si>
  <si>
    <t>-62,6*0,3*2,2 "kámen pro zpětné použití</t>
  </si>
  <si>
    <t>-718539373</t>
  </si>
  <si>
    <t>9*229,705</t>
  </si>
  <si>
    <t>2039841271</t>
  </si>
  <si>
    <t>16,72+22,8</t>
  </si>
  <si>
    <t>997221655</t>
  </si>
  <si>
    <t>-1717865598</t>
  </si>
  <si>
    <t>231,478</t>
  </si>
  <si>
    <t>1614615208</t>
  </si>
  <si>
    <t>766438111-R</t>
  </si>
  <si>
    <t>-1734597652</t>
  </si>
  <si>
    <t>včetně nerezového spojovacího materiálu</t>
  </si>
  <si>
    <t>4*15,0</t>
  </si>
  <si>
    <t>-1051111281</t>
  </si>
  <si>
    <t>94,2*0,05*1,2</t>
  </si>
  <si>
    <t>49</t>
  </si>
  <si>
    <t>-1219058828</t>
  </si>
  <si>
    <t>50</t>
  </si>
  <si>
    <t>1929049500</t>
  </si>
  <si>
    <t>92,55*0,00526</t>
  </si>
  <si>
    <t>51</t>
  </si>
  <si>
    <t>-1917544384</t>
  </si>
  <si>
    <t>92,55*0,00526*1,08</t>
  </si>
  <si>
    <t>52</t>
  </si>
  <si>
    <t>2052241084</t>
  </si>
  <si>
    <t>53</t>
  </si>
  <si>
    <t>634304969</t>
  </si>
  <si>
    <t>54</t>
  </si>
  <si>
    <t>441309604</t>
  </si>
  <si>
    <t>55</t>
  </si>
  <si>
    <t>-1955770950</t>
  </si>
  <si>
    <t>526,0</t>
  </si>
  <si>
    <t>56</t>
  </si>
  <si>
    <t>-1936367664</t>
  </si>
  <si>
    <t>133,76</t>
  </si>
  <si>
    <t>57</t>
  </si>
  <si>
    <t>-95251786</t>
  </si>
  <si>
    <t>58</t>
  </si>
  <si>
    <t>2117416991</t>
  </si>
  <si>
    <t>2*133,76</t>
  </si>
  <si>
    <t>59</t>
  </si>
  <si>
    <t>685220831</t>
  </si>
  <si>
    <t xml:space="preserve">SO 02.1 - Sdruženy funkční objekt </t>
  </si>
  <si>
    <t xml:space="preserve">    6 - Úpravy povrchů, podlahy a osazování výplní</t>
  </si>
  <si>
    <t>-1261848083</t>
  </si>
  <si>
    <t>9,0*0,2</t>
  </si>
  <si>
    <t>-1955766273</t>
  </si>
  <si>
    <t>13,2*0,05</t>
  </si>
  <si>
    <t>-1423992492</t>
  </si>
  <si>
    <t>1266054355</t>
  </si>
  <si>
    <t>4,5+6,75</t>
  </si>
  <si>
    <t>-766178797</t>
  </si>
  <si>
    <t>9,0*2</t>
  </si>
  <si>
    <t>553270694</t>
  </si>
  <si>
    <t>11,25 "vykop</t>
  </si>
  <si>
    <t>-9,0 "zpětný záspy</t>
  </si>
  <si>
    <t>102786451</t>
  </si>
  <si>
    <t>10*2,25</t>
  </si>
  <si>
    <t>1434283005</t>
  </si>
  <si>
    <t>9,0</t>
  </si>
  <si>
    <t>322533755</t>
  </si>
  <si>
    <t>příl. D.5</t>
  </si>
  <si>
    <t>okolo objektu</t>
  </si>
  <si>
    <t>-1563871384</t>
  </si>
  <si>
    <t>2,25*1,8</t>
  </si>
  <si>
    <t>-1453880074</t>
  </si>
  <si>
    <t>12,0 "náhrada výkopku</t>
  </si>
  <si>
    <t>58344171</t>
  </si>
  <si>
    <t>štěrkodrť frakce 0/32</t>
  </si>
  <si>
    <t>65636520</t>
  </si>
  <si>
    <t>12,0*2,0</t>
  </si>
  <si>
    <t>1716733951</t>
  </si>
  <si>
    <t>2,0</t>
  </si>
  <si>
    <t>-514490512</t>
  </si>
  <si>
    <t>6,9</t>
  </si>
  <si>
    <t>-1349666521</t>
  </si>
  <si>
    <t>19,83</t>
  </si>
  <si>
    <t>-2,732</t>
  </si>
  <si>
    <t>321351020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</si>
  <si>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válcově zakřivených</t>
  </si>
  <si>
    <t>-1891554632</t>
  </si>
  <si>
    <t>2*1,57*0,87</t>
  </si>
  <si>
    <t>795234316</t>
  </si>
  <si>
    <t>321352020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</si>
  <si>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válcově zakřivených</t>
  </si>
  <si>
    <t>-98950548</t>
  </si>
  <si>
    <t>-1141129505</t>
  </si>
  <si>
    <t xml:space="preserve">36,1*0,000395 </t>
  </si>
  <si>
    <t>-762321873</t>
  </si>
  <si>
    <t>30,64*0,0079*1,2</t>
  </si>
  <si>
    <t>20,0*0,0079*1,2</t>
  </si>
  <si>
    <t>-339817705</t>
  </si>
  <si>
    <t>0,8/0,1</t>
  </si>
  <si>
    <t>-571912101</t>
  </si>
  <si>
    <t>1665858012</t>
  </si>
  <si>
    <t>obnova stávajících dlažeb (betonové dlaždice do betonového lože)</t>
  </si>
  <si>
    <t>v případě chybějící dlažby bude použita rozebraná dlažba pod betonovými schody</t>
  </si>
  <si>
    <t>13,2</t>
  </si>
  <si>
    <t>Úpravy povrchů, podlahy a osazování výplní</t>
  </si>
  <si>
    <t>617633112</t>
  </si>
  <si>
    <t>Vnitřní úprava povrchu betonových šachet stěrkou z těsnící cementové malty dvouvrstvou, šachet válcových a kuželových</t>
  </si>
  <si>
    <t>1863552516</t>
  </si>
  <si>
    <t>3,14*1,0</t>
  </si>
  <si>
    <t>617633192</t>
  </si>
  <si>
    <t>Vnitřní úprava povrchu betonových šachet stěrkou z těsnící cementové malty dvouvrstvou, šachet Příplatek k cenám za každou další vrstvu stěrky, šachet válcových a kuželových</t>
  </si>
  <si>
    <t>-646690541</t>
  </si>
  <si>
    <t>934956124</t>
  </si>
  <si>
    <t>Přepadová a ochranná zařízení nádrží dřevěná hradítka (dluže požeráku) š.150 mm, bez nátěru, s potřebným kováním z dubového dřeva, tl. 50 mm</t>
  </si>
  <si>
    <t>2045583755</t>
  </si>
  <si>
    <t>800x150x50 mm, 3 ks</t>
  </si>
  <si>
    <t>800x50x50 mm, 1 ks</t>
  </si>
  <si>
    <t>0,16</t>
  </si>
  <si>
    <t>953334121</t>
  </si>
  <si>
    <t>Bobtnavý pásek do pracovních spar betonových konstrukcí bentonitový, rozměru 20 x 25 mm</t>
  </si>
  <si>
    <t>1414370588</t>
  </si>
  <si>
    <t>4,49</t>
  </si>
  <si>
    <t>966055211</t>
  </si>
  <si>
    <t>Bourání konstrukcí LTM ve vodních tocích s přemístěním suti na hromady na vzdálenost do 20 m nebo s naložením na dopravní prostředek strojně z betonu železového nebo předpjatého</t>
  </si>
  <si>
    <t>-647778843</t>
  </si>
  <si>
    <t>vybourání stávajícího objektu</t>
  </si>
  <si>
    <t>26,98</t>
  </si>
  <si>
    <t>586952302</t>
  </si>
  <si>
    <t>25*0,15</t>
  </si>
  <si>
    <t>-875355974</t>
  </si>
  <si>
    <t>25*0,3*0,0004</t>
  </si>
  <si>
    <t>1463565052</t>
  </si>
  <si>
    <t>67,45</t>
  </si>
  <si>
    <t>2091654631</t>
  </si>
  <si>
    <t>9*67,45</t>
  </si>
  <si>
    <t>997221645</t>
  </si>
  <si>
    <t>Poplatek za uložení stavebního odpadu na skládce (skládkovné) asfaltového bez obsahu dehtu zatříděného do Katalogu odpadů pod kódem 17 03 02</t>
  </si>
  <si>
    <t>1716096360</t>
  </si>
  <si>
    <t>51991548</t>
  </si>
  <si>
    <t>767995112</t>
  </si>
  <si>
    <t>Montáž ostatních atypických zámečnických konstrukcí hmotnosti přes 5 do 10 kg</t>
  </si>
  <si>
    <t>851412276</t>
  </si>
  <si>
    <t>0,022</t>
  </si>
  <si>
    <t>13010814</t>
  </si>
  <si>
    <t>ocel profilová jakost S235JR (11 375) průřez U (UPN) 80</t>
  </si>
  <si>
    <t>-941217757</t>
  </si>
  <si>
    <t>Poznámka k položce:_x000D_
Hmotnost: 8,64 kg/m_x000D_
Ztratné 8%</t>
  </si>
  <si>
    <t>(0,8+0,8+0,85)*0,00864*1,08</t>
  </si>
  <si>
    <t>13010202</t>
  </si>
  <si>
    <t>tyč ocelová plochá jakost S235JR (11 375) 40x5mm</t>
  </si>
  <si>
    <t>1620310714</t>
  </si>
  <si>
    <t>Poznámka k položce:_x000D_
Hmotnost: 1,64 kg/m_x000D_
Ztratné 8%</t>
  </si>
  <si>
    <t>6*0,1*0,00164*1,08</t>
  </si>
  <si>
    <t>767996702</t>
  </si>
  <si>
    <t>Demontáž ostatních zámečnických konstrukcí řezáním o hmotnosti jednotlivých dílů přes 50 do 100 kg</t>
  </si>
  <si>
    <t>212921914</t>
  </si>
  <si>
    <t>stávající ocelové konstrukce</t>
  </si>
  <si>
    <t>95,0</t>
  </si>
  <si>
    <t>-2075340722</t>
  </si>
  <si>
    <t>6*0,1*0,00164</t>
  </si>
  <si>
    <t>(0,8+0,8+0,85)*0,00864</t>
  </si>
  <si>
    <t>1766048938</t>
  </si>
  <si>
    <t>SO 03 - Plocha sportoviště</t>
  </si>
  <si>
    <t xml:space="preserve">    2 - Zakládání</t>
  </si>
  <si>
    <t xml:space="preserve">    5 - Komunikace pozemní</t>
  </si>
  <si>
    <t xml:space="preserve">    8 - Vedení trubní dálková a přípojná</t>
  </si>
  <si>
    <t xml:space="preserve">    789 - Povrchové úpravy ocelových konstrukcí a technologických zařízení</t>
  </si>
  <si>
    <t>OST - Ostatní</t>
  </si>
  <si>
    <t>122251104</t>
  </si>
  <si>
    <t>Odkopávky a prokopávky nezapažené strojně v hornině třídy těžitelnosti I skupiny 3 přes 100 do 500 m3</t>
  </si>
  <si>
    <t>-204619538</t>
  </si>
  <si>
    <t>144,0</t>
  </si>
  <si>
    <t>131212531</t>
  </si>
  <si>
    <t>Hloubení jamek ručně objemu do 0,5 m3 s odhozením výkopku do 3 m nebo naložením na dopravní prostředek v hornině třídy těžitelnosti I skupiny 3 soudržných</t>
  </si>
  <si>
    <t>1095896949</t>
  </si>
  <si>
    <t>pro sloupky na síť</t>
  </si>
  <si>
    <t>2*2*0,5*0,5*0,8</t>
  </si>
  <si>
    <t>pro patky laviček</t>
  </si>
  <si>
    <t>5*4*0,4*0,48*0,4</t>
  </si>
  <si>
    <t>132251101</t>
  </si>
  <si>
    <t>Hloubení nezapažených rýh šířky do 800 mm strojně s urovnáním dna do předepsaného profilu a spádu v hornině třídy těžitelnosti I skupiny 3 do 20 m3</t>
  </si>
  <si>
    <t>909284586</t>
  </si>
  <si>
    <t>pro drenáž</t>
  </si>
  <si>
    <t>8*0.4*0.8+20*0.5*1.3</t>
  </si>
  <si>
    <t>1772391479</t>
  </si>
  <si>
    <t>"přesun zeminy na deponii a zpět do místa zapracování"</t>
  </si>
  <si>
    <t>(82,5+47,76+10,44)*2 "materiál pro dosypávky krajnic</t>
  </si>
  <si>
    <t>1042994987</t>
  </si>
  <si>
    <t>přebytečná zemina</t>
  </si>
  <si>
    <t>144,0+2,336+15,56</t>
  </si>
  <si>
    <t>-(82,5+47,76+10,44)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</si>
  <si>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</si>
  <si>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1769739098</t>
  </si>
  <si>
    <t>10*21,196</t>
  </si>
  <si>
    <t>-1166050301</t>
  </si>
  <si>
    <t xml:space="preserve">"naložení zeminy na deponii pro dosypávky krajnic" </t>
  </si>
  <si>
    <t>(82,5+47,76+10,44)</t>
  </si>
  <si>
    <t>475793557</t>
  </si>
  <si>
    <t>příl. D.2., D.3</t>
  </si>
  <si>
    <t>82,5</t>
  </si>
  <si>
    <t>1211624277</t>
  </si>
  <si>
    <t>21,196*1,8</t>
  </si>
  <si>
    <t>171251101</t>
  </si>
  <si>
    <t>Uložení sypanin do násypů strojně s rozprostřením sypaniny ve vrstvách a s hrubým urovnáním nezhutněných jakékoliv třídy těžitelnosti</t>
  </si>
  <si>
    <t>1133886256</t>
  </si>
  <si>
    <t>písek pro hřiště</t>
  </si>
  <si>
    <t>64,8</t>
  </si>
  <si>
    <t>58154413</t>
  </si>
  <si>
    <t>písek křemičitý sušený pytlovaný frakce 0,06/0,31</t>
  </si>
  <si>
    <t>-1448271376</t>
  </si>
  <si>
    <t>64,8*2,2</t>
  </si>
  <si>
    <t>171251201</t>
  </si>
  <si>
    <t>Uložení sypaniny na skládky nebo meziskládky bez hutnění s upravením uložené sypaniny do předepsaného tvaru</t>
  </si>
  <si>
    <t>-949266055</t>
  </si>
  <si>
    <t>970256818</t>
  </si>
  <si>
    <t>zásyp po odstraněných základech</t>
  </si>
  <si>
    <t>47,76</t>
  </si>
  <si>
    <t>rýhy drenáže</t>
  </si>
  <si>
    <t>10,44</t>
  </si>
  <si>
    <t>181951112</t>
  </si>
  <si>
    <t>Úprava pláně vyrovnáním výškových rozdílů strojně v hornině třídy těžitelnosti I, skupiny 1 až 3 se zhutněním</t>
  </si>
  <si>
    <t>-859175879</t>
  </si>
  <si>
    <t>Zakládání</t>
  </si>
  <si>
    <t>212750101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</si>
  <si>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</si>
  <si>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2052588439</t>
  </si>
  <si>
    <t>4*17,5</t>
  </si>
  <si>
    <t>212750133</t>
  </si>
  <si>
    <t>Trativody z drenážních a melioračních trubek pro budovy se zřízením štěrkového lože pod trubky a s jejich obsypem v otevřeném výkopu trubka tyčová PVC-U plocha pro vtékání vody min. 80 cm2/m SN 4 neperforovaná DN 160</t>
  </si>
  <si>
    <t>1939059751</t>
  </si>
  <si>
    <t>275313511</t>
  </si>
  <si>
    <t>Základy z betonu prostého patky a bloky z betonu kamenem neprokládaného tř. C 12/15</t>
  </si>
  <si>
    <t>-1108284134</t>
  </si>
  <si>
    <t>5*4*0,4*0,48*0,4*1,05</t>
  </si>
  <si>
    <t>338171123-R</t>
  </si>
  <si>
    <t>Montáž sloupků a vzpěr  ocelových trubkových nebo profilovaných výšky přes 2,6 do 24,0 m se zabetonováním do 0,1 m3 do připravených jamek</t>
  </si>
  <si>
    <t>-1859068586</t>
  </si>
  <si>
    <t>sloup na síť</t>
  </si>
  <si>
    <t>55283912r</t>
  </si>
  <si>
    <t>ocelový sloupek pro uchycení volejbalové sítě včetně háčků, kladek, napínáků včetně povrchové úpravy nátěrem</t>
  </si>
  <si>
    <t>ks</t>
  </si>
  <si>
    <t>-173620963</t>
  </si>
  <si>
    <t>55.06112</t>
  </si>
  <si>
    <t>Vnější plastové pouzdro pro sloupky DN 100 dl. 0,9 m</t>
  </si>
  <si>
    <t>-1623051468</t>
  </si>
  <si>
    <t>-1393215091</t>
  </si>
  <si>
    <t>pod písek</t>
  </si>
  <si>
    <t>dle tabulky kubarur</t>
  </si>
  <si>
    <t>162,0</t>
  </si>
  <si>
    <t>281207398</t>
  </si>
  <si>
    <t>162,0*1,05 "ztratné 5%</t>
  </si>
  <si>
    <t>Komunikace pozemní</t>
  </si>
  <si>
    <t>564861111</t>
  </si>
  <si>
    <t>Podklad ze štěrkodrti ŠD s rozprostřením a zhutněním plochy přes 100 m2, po zhutnění tl. 200 mm</t>
  </si>
  <si>
    <t>-44417060</t>
  </si>
  <si>
    <t>2 vrstvy, celkem 40 cm</t>
  </si>
  <si>
    <t>2*162,0</t>
  </si>
  <si>
    <t>Vedení trubní dálková a přípojná</t>
  </si>
  <si>
    <t>894811141</t>
  </si>
  <si>
    <t>Revizní šachta z tvrdého PVC v otevřeném výkopu typ přímý (DN šachty/DN trubního vedení) DN 400/160, odolnost vnějšímu tlaku 40 t, hloubka od 860 do 1230 mm</t>
  </si>
  <si>
    <t>691419346</t>
  </si>
  <si>
    <t>916232111</t>
  </si>
  <si>
    <t>Doplňující konstrukce krytů venkovních ploch pro tělovýchovu obruba z obrubníků do betonového lože, výšky 25 mm</t>
  </si>
  <si>
    <t>705749000</t>
  </si>
  <si>
    <t>936124113</t>
  </si>
  <si>
    <t>Montáž lavičky parkové stabilní přichycené kotevními šrouby</t>
  </si>
  <si>
    <t>-1593110879</t>
  </si>
  <si>
    <t>55.10111</t>
  </si>
  <si>
    <t>D+M lavička bez opěradla dl. 1850 mm</t>
  </si>
  <si>
    <t>-429745234</t>
  </si>
  <si>
    <t>961055111</t>
  </si>
  <si>
    <t>Bourání základů z betonu železového</t>
  </si>
  <si>
    <t>579357982</t>
  </si>
  <si>
    <t xml:space="preserve">odstraneni železobetonove konstrukce základu stavajici budovy  </t>
  </si>
  <si>
    <t>55,76</t>
  </si>
  <si>
    <t>-163148930</t>
  </si>
  <si>
    <t>5*4*0,15</t>
  </si>
  <si>
    <t>985331213</t>
  </si>
  <si>
    <t>Dodatečné vlepování betonářské výztuže včetně vyvrtání a vyčištění otvoru chemickou maltou průměr výztuže 12 mm</t>
  </si>
  <si>
    <t>-514862897</t>
  </si>
  <si>
    <t>3119700r5</t>
  </si>
  <si>
    <t>tyč závitová nerez M14</t>
  </si>
  <si>
    <t>-1070327689</t>
  </si>
  <si>
    <t>3*1,01 'Přepočtené koeficientem množství</t>
  </si>
  <si>
    <t>-575012389</t>
  </si>
  <si>
    <t>176563241</t>
  </si>
  <si>
    <t>9*133,824</t>
  </si>
  <si>
    <t>997221625</t>
  </si>
  <si>
    <t>Poplatek za uložení stavebního odpadu na skládce (skládkovné) z armovaného betonu zatříděného do Katalogu odpadů pod kódem 17 01 01</t>
  </si>
  <si>
    <t>1771545534</t>
  </si>
  <si>
    <t>998222012</t>
  </si>
  <si>
    <t>Přesun hmot pro tělovýchovné plochy dopravní vzdálenost do 200 m</t>
  </si>
  <si>
    <t>-2130630590</t>
  </si>
  <si>
    <t>789</t>
  </si>
  <si>
    <t>Povrchové úpravy ocelových konstrukcí a technologických zařízení</t>
  </si>
  <si>
    <t>789321211</t>
  </si>
  <si>
    <t>Zhotovení nátěru ocelových konstrukcí třídy I dvousložkového základního, tloušťky do 80 μm</t>
  </si>
  <si>
    <t>-341771600</t>
  </si>
  <si>
    <t>2*2*3,45*0,102*PI</t>
  </si>
  <si>
    <t>24623055</t>
  </si>
  <si>
    <t>hmota nátěrová epoxidová vrchní (email) odstín bílý</t>
  </si>
  <si>
    <t>-113014841</t>
  </si>
  <si>
    <t>Poznámka k položce:_x000D_
Spotřeba: 0,11 kg/m2</t>
  </si>
  <si>
    <t>0,11*4,422</t>
  </si>
  <si>
    <t>OST</t>
  </si>
  <si>
    <t>Ostatní</t>
  </si>
  <si>
    <t>55.52431</t>
  </si>
  <si>
    <t>síť na plážovy volejbal 9.5m dlouhá x 1m šíroka</t>
  </si>
  <si>
    <t>897121191</t>
  </si>
  <si>
    <t>SO 04 - Vegetační úpravy</t>
  </si>
  <si>
    <t>111103202</t>
  </si>
  <si>
    <t>Kosení travin a vodních rostlin ve vegetačním období travního porostu středně hustého</t>
  </si>
  <si>
    <t>ha</t>
  </si>
  <si>
    <t>2142726899</t>
  </si>
  <si>
    <t>4*584,0/10000 "hřiště</t>
  </si>
  <si>
    <t>4*1818,28/10000 "parkový trávník</t>
  </si>
  <si>
    <t>4*455,0/10000 "vlhkomilná louka</t>
  </si>
  <si>
    <t>111151103</t>
  </si>
  <si>
    <t>Odstranění travin a rákosu strojně travin, při celkové ploše přes 500 m2</t>
  </si>
  <si>
    <t>-2065266352</t>
  </si>
  <si>
    <t>111251103</t>
  </si>
  <si>
    <t>Odstranění křovin a stromů s odstraněním kořenů strojně průměru kmene do 100 mm v rovině nebo ve svahu sklonu terénu do 1:5, při celkové ploše přes 500 m2</t>
  </si>
  <si>
    <t>-1208780294</t>
  </si>
  <si>
    <t>112151111</t>
  </si>
  <si>
    <t>Pokácení stromu směrové v celku s odřezáním kmene a s odvětvením průměru kmene přes 100 do 200 mm</t>
  </si>
  <si>
    <t>517315293</t>
  </si>
  <si>
    <t>112151112</t>
  </si>
  <si>
    <t>Pokácení stromu směrové v celku s odřezáním kmene a s odvětvením průměru kmene přes 200 do 300 mm</t>
  </si>
  <si>
    <t>-31956954</t>
  </si>
  <si>
    <t>112151113</t>
  </si>
  <si>
    <t>Pokácení stromu směrové v celku s odřezáním kmene a s odvětvením průměru kmene přes 300 do 400 mm</t>
  </si>
  <si>
    <t>1910152429</t>
  </si>
  <si>
    <t>112151114</t>
  </si>
  <si>
    <t>Pokácení stromu směrové v celku s odřezáním kmene a s odvětvením průměru kmene přes 400 do 500 mm</t>
  </si>
  <si>
    <t>-443938854</t>
  </si>
  <si>
    <t>112151115</t>
  </si>
  <si>
    <t>Pokácení stromu směrové v celku s odřezáním kmene a s odvětvením průměru kmene přes 500 do 600 mm</t>
  </si>
  <si>
    <t>-749681693</t>
  </si>
  <si>
    <t>112151116</t>
  </si>
  <si>
    <t>Pokácení stromu směrové v celku s odřezáním kmene a s odvětvením průměru kmene přes 600 do 700 mm</t>
  </si>
  <si>
    <t>-1078812752</t>
  </si>
  <si>
    <t>112151117</t>
  </si>
  <si>
    <t>Pokácení stromu směrové v celku s odřezáním kmene a s odvětvením průměru kmene přes 700 do 800 mm</t>
  </si>
  <si>
    <t>16460750</t>
  </si>
  <si>
    <t>112151119</t>
  </si>
  <si>
    <t>Pokácení stromu směrové v celku s odřezáním kmene a s odvětvením průměru kmene přes 900 do 1000 mm</t>
  </si>
  <si>
    <t>-1359197321</t>
  </si>
  <si>
    <t>112151120</t>
  </si>
  <si>
    <t>Pokácení stromu směrové v celku s odřezáním kmene a s odvětvením průměru kmene přes 1000 do 1100 mm</t>
  </si>
  <si>
    <t>1003468641</t>
  </si>
  <si>
    <t>112155121</t>
  </si>
  <si>
    <t>Štěpkování s naložením na dopravní prostředek a odvozem do 20 km stromků a větví v zapojeném porostu, průměru kmene přes 300 do 500 mm</t>
  </si>
  <si>
    <t>-864344469</t>
  </si>
  <si>
    <t>štěpkování pouze větví</t>
  </si>
  <si>
    <t>1+1+2+2+3+1+2+1+3</t>
  </si>
  <si>
    <t>112155311</t>
  </si>
  <si>
    <t>Štěpkování s naložením na dopravní prostředek a odvozem do 20 km keřového porostu středně hustého</t>
  </si>
  <si>
    <t>1821744243</t>
  </si>
  <si>
    <t>112251101</t>
  </si>
  <si>
    <t>Odstranění pařezů strojně s jejich vykopáním nebo vytrháním průměru přes 100 do 300 mm</t>
  </si>
  <si>
    <t>-1133793438</t>
  </si>
  <si>
    <t>5 "stávající pařezy</t>
  </si>
  <si>
    <t>112251102</t>
  </si>
  <si>
    <t>Odstranění pařezů strojně s jejich vykopáním nebo vytrháním průměru přes 300 do 500 mm</t>
  </si>
  <si>
    <t>1315606733</t>
  </si>
  <si>
    <t>2+2</t>
  </si>
  <si>
    <t>4 "stávající pařezy</t>
  </si>
  <si>
    <t>112251103</t>
  </si>
  <si>
    <t>Odstranění pařezů strojně s jejich vykopáním nebo vytrháním průměru přes 500 do 700 mm</t>
  </si>
  <si>
    <t>1606324777</t>
  </si>
  <si>
    <t>2+1</t>
  </si>
  <si>
    <t>112251104</t>
  </si>
  <si>
    <t>Odstranění pařezů strojně s jejich vykopáním nebo vytrháním průměru přes 700 do 900 mm</t>
  </si>
  <si>
    <t>-1937333630</t>
  </si>
  <si>
    <t>1+1</t>
  </si>
  <si>
    <t>112251105</t>
  </si>
  <si>
    <t>Odstranění pařezů strojně s jejich vykopáním nebo vytrháním průměru přes 900 do 1100 mm</t>
  </si>
  <si>
    <t>1208884621</t>
  </si>
  <si>
    <t>112251107</t>
  </si>
  <si>
    <t>Odstranění pařezů strojně s jejich vykopáním nebo vytrháním průměru přes 1100 do 1300 mm</t>
  </si>
  <si>
    <t>1646797414</t>
  </si>
  <si>
    <t>112251108-R01</t>
  </si>
  <si>
    <t>Odstranění pařezů strojně s jejich vykopáním nebo vytrháním průměru přes 1500 do 1700 mm</t>
  </si>
  <si>
    <t>1980798126</t>
  </si>
  <si>
    <t>112251108-R02</t>
  </si>
  <si>
    <t>Odstranění pařezů strojně s jejich vykopáním nebo vytrháním průměru přes 1700 do 1900 mm</t>
  </si>
  <si>
    <t>1529351239</t>
  </si>
  <si>
    <t>162201411</t>
  </si>
  <si>
    <t>Vodorovné přemístění větví, kmenů nebo pařezů s naložením, složením a dopravou do 1000 m kmenů stromů listnatých, průměru přes 100 do 300 mm</t>
  </si>
  <si>
    <t>-587822305</t>
  </si>
  <si>
    <t>162201416</t>
  </si>
  <si>
    <t>Vodorovné přemístění větví, kmenů nebo pařezů s naložením, složením a dopravou do 1000 m kmenů stromů jehličnatých, průměru přes 300 do 500 mm</t>
  </si>
  <si>
    <t>500848874</t>
  </si>
  <si>
    <t>162201417</t>
  </si>
  <si>
    <t>Vodorovné přemístění větví, kmenů nebo pařezů s naložením, složením a dopravou do 1000 m kmenů stromů jehličnatých, průměru přes 500 do 700 mm</t>
  </si>
  <si>
    <t>-1695060496</t>
  </si>
  <si>
    <t>162201418</t>
  </si>
  <si>
    <t>Vodorovné přemístění větví, kmenů nebo pařezů s naložením, složením a dopravou do 1000 m kmenů stromů jehličnatých, průměru přes 700 do 900 mm</t>
  </si>
  <si>
    <t>-1192279233</t>
  </si>
  <si>
    <t>162201514</t>
  </si>
  <si>
    <t>Vodorovné přemístění větví, kmenů nebo pařezů s naložením, složením a dopravou do 1000 m kmenů stromů jehličnatých, průměru přes 900 do 1100 mm</t>
  </si>
  <si>
    <t>-1310405077</t>
  </si>
  <si>
    <t>162201421</t>
  </si>
  <si>
    <t>Vodorovné přemístění větví, kmenů nebo pařezů s naložením, složením a dopravou do 1000 m pařezů kmenů, průměru přes 100 do 300 mm</t>
  </si>
  <si>
    <t>14561851</t>
  </si>
  <si>
    <t>5 "stávající</t>
  </si>
  <si>
    <t>162201422</t>
  </si>
  <si>
    <t>Vodorovné přemístění větví, kmenů nebo pařezů s naložením, složením a dopravou do 1000 m pařezů kmenů, průměru přes 300 do 500 mm</t>
  </si>
  <si>
    <t>-891810183</t>
  </si>
  <si>
    <t>4 "stávající</t>
  </si>
  <si>
    <t>162201423</t>
  </si>
  <si>
    <t>Vodorovné přemístění větví, kmenů nebo pařezů s naložením, složením a dopravou do 1000 m pařezů kmenů, průměru přes 500 do 700 mm</t>
  </si>
  <si>
    <t>-1839755179</t>
  </si>
  <si>
    <t>162201424</t>
  </si>
  <si>
    <t>Vodorovné přemístění větví, kmenů nebo pařezů s naložením, složením a dopravou do 1000 m pařezů kmenů, průměru přes 700 do 900 mm</t>
  </si>
  <si>
    <t>-163691468</t>
  </si>
  <si>
    <t>162201521</t>
  </si>
  <si>
    <t>Vodorovné přemístění větví, kmenů nebo pařezů s naložením, složením a dopravou do 1000 m pařezů kmenů, průměru přes 1100 do 1300 mm</t>
  </si>
  <si>
    <t>-939737019</t>
  </si>
  <si>
    <t>162201522-R01</t>
  </si>
  <si>
    <t>Vodorovné přemístění větví, kmenů nebo pařezů s naložením, složením a dopravou do 1000 m pařezů kmenů, průměru přes 1500 do 1700 mm</t>
  </si>
  <si>
    <t>479097852</t>
  </si>
  <si>
    <t>162201522-R02</t>
  </si>
  <si>
    <t>Vodorovné přemístění větví, kmenů nebo pařezů s naložením, složením a dopravou do 1000 m pařezů kmenů, průměru přes 1700 do 1900 mm</t>
  </si>
  <si>
    <t>688773120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</si>
  <si>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</si>
  <si>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</si>
  <si>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551444542</t>
  </si>
  <si>
    <t>4 příplatky</t>
  </si>
  <si>
    <t>1*4</t>
  </si>
  <si>
    <t>162301962</t>
  </si>
  <si>
    <t>Vodorovné přemístění větví, kmenů nebo pařezů s naložením, složením a dopravou Příplatek k cenám za každých dalších i započatých 1000 m přes 1000 m kmenů stromů jehličnatých, průměru přes 300 do 500 mm</t>
  </si>
  <si>
    <t>792459215</t>
  </si>
  <si>
    <t>4*3</t>
  </si>
  <si>
    <t>162301963</t>
  </si>
  <si>
    <t>Vodorovné přemístění větví, kmenů nebo pařezů s naložením, složením a dopravou Příplatek k cenám za každých dalších i započatých 1000 m přes 1000 m kmenů stromů jehličnatých, průměru přes 500 do 700 mm</t>
  </si>
  <si>
    <t>-37201372</t>
  </si>
  <si>
    <t>162301964</t>
  </si>
  <si>
    <t>Vodorovné přemístění větví, kmenů nebo pařezů s naložením, složením a dopravou Příplatek k cenám za každých dalších i započatých 1000 m přes 1000 m kmenů stromů jehličnatých, průměru přes 700 do 900 mm</t>
  </si>
  <si>
    <t>-1165149449</t>
  </si>
  <si>
    <t>4*2</t>
  </si>
  <si>
    <t>162301965</t>
  </si>
  <si>
    <t>Vodorovné přemístění větví, kmenů nebo pařezů s naložením, složením a dopravou Příplatek k cenám za každých dalších i započatých 1000 m přes 1000 m kmenů stromů jehličnatých, průměru přes 900 do 1100 mm</t>
  </si>
  <si>
    <t>1392516443</t>
  </si>
  <si>
    <t>4*4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</si>
  <si>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</si>
  <si>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</si>
  <si>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-1141167019</t>
  </si>
  <si>
    <t>19*6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</si>
  <si>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</si>
  <si>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</si>
  <si>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-1203150176</t>
  </si>
  <si>
    <t>19*8</t>
  </si>
  <si>
    <t>162301973</t>
  </si>
  <si>
    <t>Vodorovné přemístění větví, kmenů nebo pařezů s naložením, složením a dopravou Příplatek k cenám za každých dalších i započatých 1000 m přes 1000 m pařezů kmenů, průměru přes 500 do 700 mm</t>
  </si>
  <si>
    <t>756407518</t>
  </si>
  <si>
    <t>19*3</t>
  </si>
  <si>
    <t>162301974</t>
  </si>
  <si>
    <t>Vodorovné přemístění větví, kmenů nebo pařezů s naložením, složením a dopravou Příplatek k cenám za každých dalších i započatých 1000 m přes 1000 m pařezů kmenů, průměru přes 700 do 900 mm</t>
  </si>
  <si>
    <t>2089716297</t>
  </si>
  <si>
    <t>19*2</t>
  </si>
  <si>
    <t>162301976</t>
  </si>
  <si>
    <t>Vodorovné přemístění větví, kmenů nebo pařezů s naložením, složením a dopravou Příplatek k cenám za každých dalších i započatých 1000 m přes 1000 m pařezů kmenů, průměru přes 1100 do 1300 mm</t>
  </si>
  <si>
    <t>-1894672114</t>
  </si>
  <si>
    <t>19*4</t>
  </si>
  <si>
    <t>162301977-R02</t>
  </si>
  <si>
    <t>Vodorovné přemístění větví, kmenů nebo pařezů s naložením, složením a dopravou Příplatek k cenám za každých dalších i započatých 1000 m přes 1000 m pařezů kmenů, průměru přes 1700 do 1900 mm</t>
  </si>
  <si>
    <t>1282292916</t>
  </si>
  <si>
    <t>19*1</t>
  </si>
  <si>
    <t>162301977-R1</t>
  </si>
  <si>
    <t>Vodorovné přemístění větví, kmenů nebo pařezů s naložením, složením a dopravou Příplatek k cenám za každých dalších i započatých 1000 m přes 1000 m pařezů kmenů, průměru přes 1500 do 1700 mm</t>
  </si>
  <si>
    <t>103226974</t>
  </si>
  <si>
    <t>1151346852</t>
  </si>
  <si>
    <t>6*0,125*0,5</t>
  </si>
  <si>
    <t>23*0,4*0,5</t>
  </si>
  <si>
    <t>1509838451</t>
  </si>
  <si>
    <t>10*4,975</t>
  </si>
  <si>
    <t>1178600337</t>
  </si>
  <si>
    <t>4,975*1,8</t>
  </si>
  <si>
    <t>180404112</t>
  </si>
  <si>
    <t>Založení hřišťového trávníku výsevem na vrstvě substrátu</t>
  </si>
  <si>
    <t>-654345620</t>
  </si>
  <si>
    <t>00572440</t>
  </si>
  <si>
    <t>osivo směs travní hřištní</t>
  </si>
  <si>
    <t>-887636505</t>
  </si>
  <si>
    <t>584*0,03 'Přepočtené koeficientem množství</t>
  </si>
  <si>
    <t>181411121</t>
  </si>
  <si>
    <t>Založení trávníku na půdě předem připravené plochy do 1000 m2 výsevem včetně utažení lučního v rovině nebo na svahu do 1:5</t>
  </si>
  <si>
    <t>-1985546236</t>
  </si>
  <si>
    <t>vlhkomilná louka extenzivní</t>
  </si>
  <si>
    <t>455,0</t>
  </si>
  <si>
    <t>00572100</t>
  </si>
  <si>
    <t>osivo jetelotráva intenzivní víceletá</t>
  </si>
  <si>
    <t>-314667222</t>
  </si>
  <si>
    <t>455*0,02 'Přepočtené koeficientem množství</t>
  </si>
  <si>
    <t>181451131</t>
  </si>
  <si>
    <t>Založení trávníku na půdě předem připravené plochy přes 1000 m2 výsevem včetně utažení parkového v rovině nebo na svahu do 1:5</t>
  </si>
  <si>
    <t>1594742538</t>
  </si>
  <si>
    <t>1855888115</t>
  </si>
  <si>
    <t>1818,28*0,025 'Přepočtené koeficientem množství</t>
  </si>
  <si>
    <t>182351133</t>
  </si>
  <si>
    <t>Rozprostření a urovnání ornice ve svahu sklonu přes 1:5 strojně při souvislé ploše přes 500 m2, tl. vrstvy do 200 mm</t>
  </si>
  <si>
    <t>-1349480321</t>
  </si>
  <si>
    <t>2857,28</t>
  </si>
  <si>
    <t>1222572154</t>
  </si>
  <si>
    <t>2857,28*0,1*1,8</t>
  </si>
  <si>
    <t>183101214</t>
  </si>
  <si>
    <t>Hloubení jamek pro vysazování rostlin v zemině skupiny 1 až 4 s výměnou půdy z 50% v rovině nebo na svahu do 1:5, objemu přes 0,05 do 0,125 m3</t>
  </si>
  <si>
    <t>1816030554</t>
  </si>
  <si>
    <t>10371500</t>
  </si>
  <si>
    <t>substrát pro trávníky VL</t>
  </si>
  <si>
    <t>1242741861</t>
  </si>
  <si>
    <t>0,375*0,0625 'Přepočtené koeficientem množství</t>
  </si>
  <si>
    <t>60</t>
  </si>
  <si>
    <t>183101215</t>
  </si>
  <si>
    <t>Hloubení jamek pro vysazování rostlin v zemině skupiny 1 až 4 s výměnou půdy z 50% v rovině nebo na svahu do 1:5, objemu přes 0,125 do 0,40 m3</t>
  </si>
  <si>
    <t>1909168538</t>
  </si>
  <si>
    <t>jamky pro výsadbu odrostků stromků</t>
  </si>
  <si>
    <t>61</t>
  </si>
  <si>
    <t>205393703</t>
  </si>
  <si>
    <t>4,6*0,0625 'Přepočtené koeficientem množství</t>
  </si>
  <si>
    <t>62</t>
  </si>
  <si>
    <t>184004411</t>
  </si>
  <si>
    <t>Výsadba sazenic bez vykopání jamek a bez donesení hlíny stromů (odrostků) v. přes 1500 do 3000 mm, jamky o průměru 400 mm, hl. 600 mm</t>
  </si>
  <si>
    <t>-893938161</t>
  </si>
  <si>
    <t>63</t>
  </si>
  <si>
    <t>026502035- R</t>
  </si>
  <si>
    <t>Topol osika /Populus tremula/ vysokokmen, obvod kmene 14/16, bal, výška nasazení koruny min. 180 cm</t>
  </si>
  <si>
    <t>490813382</t>
  </si>
  <si>
    <t>64</t>
  </si>
  <si>
    <t>02650461-R03</t>
  </si>
  <si>
    <t>Olše lepkavá /Alnus glutinosa/   vysokokmen, obvod kmene 12/14, bal, výška nasazení koruny min. 180 cm</t>
  </si>
  <si>
    <t>-518339122</t>
  </si>
  <si>
    <t>65</t>
  </si>
  <si>
    <t>02650461-R09</t>
  </si>
  <si>
    <t>Javor mléč /Acer platanoides/  vysokokmen, obvod kmene 14/16, bal, výška nasazení koruny min. 180 cm</t>
  </si>
  <si>
    <t>1210181949</t>
  </si>
  <si>
    <t>66</t>
  </si>
  <si>
    <t>02650468-R09</t>
  </si>
  <si>
    <t>Javor babyka/Acer campestre/  vysokokmen, obvod kmene 14/16, bal, výška nasazení koruny min. 180 cm</t>
  </si>
  <si>
    <t>1966458211</t>
  </si>
  <si>
    <t>67</t>
  </si>
  <si>
    <t>02650469-R19</t>
  </si>
  <si>
    <t>Lípa velkolistá/Tilia platyphyllos / vysokokmen, obvod kmene 14/16, bal, výška nasazení koruny min. 180 cm</t>
  </si>
  <si>
    <t>-647185148</t>
  </si>
  <si>
    <t>68</t>
  </si>
  <si>
    <t>184102311</t>
  </si>
  <si>
    <t>Výsadba keře bez balu do předem vyhloubené jamky se zalitím v rovině nebo na svahu do 1:5 výšky do 2 m v terénu</t>
  </si>
  <si>
    <t>899501250</t>
  </si>
  <si>
    <t>69</t>
  </si>
  <si>
    <t>026550000R</t>
  </si>
  <si>
    <t>Kalina tušalaj (Viburnum lantana) kontejner 3 l</t>
  </si>
  <si>
    <t>-624162981</t>
  </si>
  <si>
    <t>70</t>
  </si>
  <si>
    <t>026560000R</t>
  </si>
  <si>
    <t>Dřín obecný (Cornus mas) kontejner 3 l</t>
  </si>
  <si>
    <t>1966807148</t>
  </si>
  <si>
    <t>71</t>
  </si>
  <si>
    <t>026570000R</t>
  </si>
  <si>
    <t>Ptačí zob obecný (Ligustrum vulgare)  kontejner 3 l</t>
  </si>
  <si>
    <t>638768032</t>
  </si>
  <si>
    <t>72</t>
  </si>
  <si>
    <t>184215132</t>
  </si>
  <si>
    <t>Ukotvení dřeviny kůly v rovině nebo na svahu do 1:5 třemi kůly, délky přes 1 do 2 m</t>
  </si>
  <si>
    <t>-491172306</t>
  </si>
  <si>
    <t>23*3</t>
  </si>
  <si>
    <t>6*3</t>
  </si>
  <si>
    <t>73</t>
  </si>
  <si>
    <t>60591257</t>
  </si>
  <si>
    <t>kůl vyvazovací dřevěný impregnovaný D 8cm dl 3m</t>
  </si>
  <si>
    <t>1596811205</t>
  </si>
  <si>
    <t>87</t>
  </si>
  <si>
    <t>74</t>
  </si>
  <si>
    <t>184801121</t>
  </si>
  <si>
    <t>Ošetření vysazených dřevin solitérních v rovině nebo na svahu do 1:5</t>
  </si>
  <si>
    <t>-6844294</t>
  </si>
  <si>
    <t>5*(23+6) "následná péče</t>
  </si>
  <si>
    <t>75</t>
  </si>
  <si>
    <t>184806111</t>
  </si>
  <si>
    <t>Řez stromů, keřů nebo růží průklestem stromů netrnitých, o průměru koruny do 2 m</t>
  </si>
  <si>
    <t>-500374440</t>
  </si>
  <si>
    <t>76</t>
  </si>
  <si>
    <t>184813125</t>
  </si>
  <si>
    <t>Ochrana dřevin před okusem zvěří ručně Příplatek k ceně za mechanickou ochranu ve svahu přes 1:5 do 1:2</t>
  </si>
  <si>
    <t>-625608664</t>
  </si>
  <si>
    <t>77</t>
  </si>
  <si>
    <t>69311057</t>
  </si>
  <si>
    <t>skoba kotvící ocelová na geotextilie dl 300mm D 4mm</t>
  </si>
  <si>
    <t>-119274610</t>
  </si>
  <si>
    <t>(23+6)*3</t>
  </si>
  <si>
    <t>78</t>
  </si>
  <si>
    <t>184818231</t>
  </si>
  <si>
    <t>Ochrana kmene bedněním před poškozením stavebním provozem zřízení včetně odstranění výšky bednění do 2 m průměru kmene do 300 mm</t>
  </si>
  <si>
    <t>235533507</t>
  </si>
  <si>
    <t>79</t>
  </si>
  <si>
    <t>184818232</t>
  </si>
  <si>
    <t>Ochrana kmene bedněním před poškozením stavebním provozem zřízení včetně odstranění výšky bednění do 2 m průměru kmene přes 300 do 500 mm</t>
  </si>
  <si>
    <t>-835735845</t>
  </si>
  <si>
    <t>80</t>
  </si>
  <si>
    <t>184818233</t>
  </si>
  <si>
    <t>Ochrana kmene bedněním před poškozením stavebním provozem zřízení včetně odstranění výšky bednění do 2 m průměru kmene přes 500 do 700 mm</t>
  </si>
  <si>
    <t>-1457240688</t>
  </si>
  <si>
    <t>81</t>
  </si>
  <si>
    <t>184818234</t>
  </si>
  <si>
    <t>Ochrana kmene bedněním před poškozením stavebním provozem zřízení včetně odstranění výšky bednění do 2 m průměru kmene přes 700 do 900 mm</t>
  </si>
  <si>
    <t>-1298593266</t>
  </si>
  <si>
    <t>82</t>
  </si>
  <si>
    <t>184818235</t>
  </si>
  <si>
    <t>Ochrana kmene bedněním před poškozením stavebním provozem zřízení včetně odstranění výšky bednění do 2 m průměru kmene přes 900 do 1100 mm</t>
  </si>
  <si>
    <t>2036162377</t>
  </si>
  <si>
    <t>83</t>
  </si>
  <si>
    <t>184818239</t>
  </si>
  <si>
    <t>Ochrana kmene bedněním před poškozením stavebním provozem zřízení včetně odstranění výšky bednění do 2 m průměru kmene přes 1100 mm</t>
  </si>
  <si>
    <t>-695886639</t>
  </si>
  <si>
    <t>84</t>
  </si>
  <si>
    <t>184806171</t>
  </si>
  <si>
    <t>Řez stromů, keřů nebo růží zmlazením keřů netrnitých o průměru koruny do 1,5 m</t>
  </si>
  <si>
    <t>1870082546</t>
  </si>
  <si>
    <t>85</t>
  </si>
  <si>
    <t>184813121-R</t>
  </si>
  <si>
    <t>Ochrana dřevin před okusem zvěří ručně v rovině nebo ve svahu do 1:5, pletivem tl. drátu 2,0 mm, oka 100 x 100 mm, výšky do 2 m</t>
  </si>
  <si>
    <t>727820066</t>
  </si>
  <si>
    <t>montáž včetně materiálu</t>
  </si>
  <si>
    <t>tl. drátu min. 2,0 mm</t>
  </si>
  <si>
    <t>23+6 "ochrana odrostků</t>
  </si>
  <si>
    <t>86</t>
  </si>
  <si>
    <t>184813133</t>
  </si>
  <si>
    <t>Ochrana dřevin před okusem zvěří chemicky nátěrem, v rovině nebo ve svahu do 1:5 listnatých, výšky do 70 cm</t>
  </si>
  <si>
    <t>100 kus</t>
  </si>
  <si>
    <t>2051278235</t>
  </si>
  <si>
    <t>25235001</t>
  </si>
  <si>
    <t>postřik insekticidní a fungicidní</t>
  </si>
  <si>
    <t>litr</t>
  </si>
  <si>
    <t>1682695547</t>
  </si>
  <si>
    <t>ředění dle návodu konkrétního přípravku</t>
  </si>
  <si>
    <t>29/1000*5,0</t>
  </si>
  <si>
    <t>88</t>
  </si>
  <si>
    <t>184816111</t>
  </si>
  <si>
    <t>Hnojení sazenic průmyslovými hnojivy v množství do 0,25 kg k jedné sazenici</t>
  </si>
  <si>
    <t>1643515050</t>
  </si>
  <si>
    <t>89</t>
  </si>
  <si>
    <t>25191155</t>
  </si>
  <si>
    <t>hnojivo průmyslové</t>
  </si>
  <si>
    <t>-1586755463</t>
  </si>
  <si>
    <t>29*0,25 'Přepočtené koeficientem množství</t>
  </si>
  <si>
    <t>90</t>
  </si>
  <si>
    <t>184911421</t>
  </si>
  <si>
    <t>Mulčování vysazených rostlin mulčovací kůrou, tl. do 100 mm v rovině nebo na svahu do 1:5</t>
  </si>
  <si>
    <t>2106183478</t>
  </si>
  <si>
    <t>29*PI*0,5*0,5</t>
  </si>
  <si>
    <t>91</t>
  </si>
  <si>
    <t>10391100</t>
  </si>
  <si>
    <t>kůra mulčovací VL</t>
  </si>
  <si>
    <t>-1421802422</t>
  </si>
  <si>
    <t>22,777*0,103 'Přepočtené koeficientem množství</t>
  </si>
  <si>
    <t>92</t>
  </si>
  <si>
    <t>185802114</t>
  </si>
  <si>
    <t>Hnojení půdy nebo trávníku v rovině nebo na svahu do 1:5 umělým hnojivem s rozdělením k jednotlivým rostlinám</t>
  </si>
  <si>
    <t>854178322</t>
  </si>
  <si>
    <t>0,03 kg/m2</t>
  </si>
  <si>
    <t>2857,28*0,00003</t>
  </si>
  <si>
    <t>93</t>
  </si>
  <si>
    <t>595461087</t>
  </si>
  <si>
    <t>94</t>
  </si>
  <si>
    <t>185803105</t>
  </si>
  <si>
    <t>Shrabání pokoseného porostu a organických naplavenin s odvozem do 20 km travního porostu</t>
  </si>
  <si>
    <t>-1616309960</t>
  </si>
  <si>
    <t>4242,0/10000</t>
  </si>
  <si>
    <t>95</t>
  </si>
  <si>
    <t>185804311</t>
  </si>
  <si>
    <t>Zalití rostlin vodou plochy záhonů jednotlivě do 20 m2</t>
  </si>
  <si>
    <t>1349561980</t>
  </si>
  <si>
    <t>stromy</t>
  </si>
  <si>
    <t xml:space="preserve">23*2*7*2*0,06 "zalevani odrostku,nasledna peče (60l),2 roky po vysadbe,7 mesicu v roce, 2x měsičně </t>
  </si>
  <si>
    <t xml:space="preserve">23*2*5*3*0,06 "zalevani odrostku,nasledna peče (60l),3 roky po vysadbe,5 mesicu v roce, 2x měsičně </t>
  </si>
  <si>
    <t>kere</t>
  </si>
  <si>
    <t xml:space="preserve">6*2*7*2*0,03 "zalevani odrostku,nasledna peče (30l),2 roky po vysadbe, 7 mesicu v roce, 2x měsičně </t>
  </si>
  <si>
    <t xml:space="preserve">6*2*5*3*0,03 "zalevani odrostku,nasledna peče (30l),3roky po vysadbe, 5 mesicu v roce, 2x měsičně </t>
  </si>
  <si>
    <t>96</t>
  </si>
  <si>
    <t>997013811</t>
  </si>
  <si>
    <t>Poplatek za uložení stavebního odpadu na skládce (skládkovné) dřevěného zatříděného do Katalogu odpadů pod kódem 17 02 01</t>
  </si>
  <si>
    <t>-616722105</t>
  </si>
  <si>
    <t>(6+8+3+2+4+1+1)*0,55</t>
  </si>
  <si>
    <t>97</t>
  </si>
  <si>
    <t>998231311</t>
  </si>
  <si>
    <t>Přesun hmot pro sadovnické a krajinářské úpravy - strojně dopravní vzdálenost do 5000 m</t>
  </si>
  <si>
    <t>-535071430</t>
  </si>
  <si>
    <t>98</t>
  </si>
  <si>
    <t>R099</t>
  </si>
  <si>
    <t>Broukoviště</t>
  </si>
  <si>
    <t>kpl</t>
  </si>
  <si>
    <t>74913743</t>
  </si>
  <si>
    <t>pokrácení kmenů ze 3 stromů</t>
  </si>
  <si>
    <t xml:space="preserve">zemní práce </t>
  </si>
  <si>
    <t>osazení kmenů na výšku</t>
  </si>
  <si>
    <t>hutněný zásyp vykopanou zeminou</t>
  </si>
  <si>
    <t>7 - Ostatní a vedlejší náklady</t>
  </si>
  <si>
    <t>VRN - Ostatní náklady</t>
  </si>
  <si>
    <t xml:space="preserve">    0 - Vedlejší rozpočtové náklady</t>
  </si>
  <si>
    <t>VRN</t>
  </si>
  <si>
    <t>Ostatní náklady</t>
  </si>
  <si>
    <t>Vedlejší rozpočtové náklady</t>
  </si>
  <si>
    <t>030001000</t>
  </si>
  <si>
    <t>Zařízení staveniště</t>
  </si>
  <si>
    <t>Soub</t>
  </si>
  <si>
    <t>1024</t>
  </si>
  <si>
    <t>-459871559</t>
  </si>
  <si>
    <t>Terénní úpravy pro zařízení staveniště</t>
  </si>
  <si>
    <t>Skládky na staveništi</t>
  </si>
  <si>
    <t>Náklady na provoz a údržbu vybavení stavniště</t>
  </si>
  <si>
    <t>Energie pro zařízení staveniště</t>
  </si>
  <si>
    <t>Rozebrání, bourání a odvoz zařízení staveniště</t>
  </si>
  <si>
    <t>Úprava terénu po zrušení zařízení staveniště</t>
  </si>
  <si>
    <t>034503000</t>
  </si>
  <si>
    <t>Informační tabule na staveništi</t>
  </si>
  <si>
    <t>-761789929</t>
  </si>
  <si>
    <t xml:space="preserve">Zajištění umístění štítku o povolení stavby a stejnopisu oznámení </t>
  </si>
  <si>
    <t>o zahájení prací oblastnímu inspektorátu práce na viditelném místě</t>
  </si>
  <si>
    <t>u vstupu na staveniště</t>
  </si>
  <si>
    <t>013254000</t>
  </si>
  <si>
    <t>Dokumentace skutečného provedení stavby</t>
  </si>
  <si>
    <t>-2130465321</t>
  </si>
  <si>
    <t>Zpracování a předání dokumentace  skutečného provedení stavby</t>
  </si>
  <si>
    <t>(5 paré + 1 v elektronické formě) objednateli a zaměření</t>
  </si>
  <si>
    <t>skutečného provedení stavby - geodetická část dokumentace (5 paré + 1 v elektronické formě)</t>
  </si>
  <si>
    <t>v rozsahu odpovídajícím příslušným právním předpisům, pořízení fotodokumentace stavby</t>
  </si>
  <si>
    <t>011314000</t>
  </si>
  <si>
    <t>Archeologický dohled</t>
  </si>
  <si>
    <t>1239546966</t>
  </si>
  <si>
    <t>012103000</t>
  </si>
  <si>
    <t>Geodetické práce před výstavbou</t>
  </si>
  <si>
    <t>81625187</t>
  </si>
  <si>
    <t>Vytyčení stavby (případně pozemků nebo provedení jiných</t>
  </si>
  <si>
    <t>geodetických prací) odborně způsobilou osobou v oboru zeměměřičství</t>
  </si>
  <si>
    <t>012303000</t>
  </si>
  <si>
    <t>Geodetické práce po výstavbě</t>
  </si>
  <si>
    <t>1059151975</t>
  </si>
  <si>
    <t>zaměření skutečnho provedení stavby</t>
  </si>
  <si>
    <t>042503000</t>
  </si>
  <si>
    <t>Plán BOZP na staveništi</t>
  </si>
  <si>
    <t>1309968496</t>
  </si>
  <si>
    <t>Aktualizace (přizpůsobení) nebo zpracování plánu bezpečnosti</t>
  </si>
  <si>
    <t>a ochrany zdraví při práci</t>
  </si>
  <si>
    <t>041903000G</t>
  </si>
  <si>
    <t>Účast geologa na stavbě</t>
  </si>
  <si>
    <t>-1643432946</t>
  </si>
  <si>
    <t>Převzení základové spáry u všech betonových objektů</t>
  </si>
  <si>
    <t>R056</t>
  </si>
  <si>
    <t>Biologický dohled</t>
  </si>
  <si>
    <t>485971101</t>
  </si>
  <si>
    <t>R024</t>
  </si>
  <si>
    <t>Zajištění zpracování manipulačního řádu po dokončení realizace jako podklad pro kolaudační řízení</t>
  </si>
  <si>
    <t>-322454285</t>
  </si>
  <si>
    <t>R026</t>
  </si>
  <si>
    <t>Zpracování realizační dokumentace zhotovitele, dílenských výkresů, technologických předpisů</t>
  </si>
  <si>
    <t>-1131265917</t>
  </si>
  <si>
    <t>091504000-R</t>
  </si>
  <si>
    <t>Informační cedule s provozními řády hříště a vývařiště</t>
  </si>
  <si>
    <t>1299252781</t>
  </si>
  <si>
    <t>012434000</t>
  </si>
  <si>
    <t>Geodetická aktualizační dokumentace (GAD DTM)</t>
  </si>
  <si>
    <t>Dodání kompletní GAD v rozsahu definovaném standardy DTM do podoby akceptované správcem DTM</t>
  </si>
  <si>
    <t>CS ÚRS 2025 02</t>
  </si>
  <si>
    <t>Demolice obtoku - JIŽ REALIZOVÁNO</t>
  </si>
  <si>
    <t>Cesta Svratecký náhon - JIŽ REALIZOVÁNO</t>
  </si>
  <si>
    <t>Prodloužení cesty u sportoviště - VYPUŠTĚNÍ SO</t>
  </si>
  <si>
    <t>Návod na vyplnění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</si>
  <si>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</si>
  <si>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Vyplň údaj</t>
  </si>
  <si>
    <t>Uchazeč:</t>
  </si>
  <si>
    <t>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</si>
</sst>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i/>
      <sz val="11"/>
      <color rgb="FF003366"/>
      <name val="Arial CE"/>
      <charset val="238"/>
    </font>
    <font>
      <i/>
      <sz val="10"/>
      <color rgb="FF003366"/>
      <name val="Arial CE"/>
      <charset val="238"/>
    </font>
    <font>
      <b/>
      <sz val="12"/>
      <color rgb="FF969696"/>
      <name val="Arial CE"/>
    </font>
    <font>
      <b/>
      <sz val="8"/>
      <color rgb="FF969696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1" fillId="0" borderId="0" xfId="0" applyFont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49" fontId="21" fillId="0" borderId="16" xfId="0" applyNumberFormat="1" applyFont="1" applyBorder="1" applyAlignment="1" applyProtection="1">
      <alignment horizontal="left" vertical="center" wrapText="1"/>
      <protection locked="0"/>
    </xf>
    <xf numFmtId="0" fontId="41" fillId="0" borderId="0" xfId="0" applyFont="1" applyAlignment="1">
      <alignment horizontal="left" vertical="center"/>
    </xf>
    <xf numFmtId="49" fontId="2" fillId="5" borderId="0" xfId="0" applyNumberFormat="1" applyFont="1" applyFill="1" applyAlignment="1" applyProtection="1">
      <alignment horizontal="left" vertical="center"/>
      <protection locked="0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5" fillId="0" borderId="26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7" fillId="0" borderId="27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3" borderId="27" xfId="0" applyFill="1" applyBorder="1" applyAlignment="1">
      <alignment vertical="center"/>
    </xf>
    <xf numFmtId="4" fontId="21" fillId="5" borderId="22" xfId="0" applyNumberFormat="1" applyFont="1" applyFill="1" applyBorder="1" applyAlignment="1" applyProtection="1">
      <alignment vertical="center"/>
      <protection locked="0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0" borderId="22" xfId="0" applyNumberFormat="1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35" fillId="0" borderId="19" xfId="0" applyFont="1" applyBorder="1" applyAlignment="1">
      <alignment horizontal="left" vertical="center"/>
    </xf>
    <xf numFmtId="0" fontId="35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4" borderId="27" xfId="0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8" fillId="0" borderId="26" xfId="0" applyFont="1" applyBorder="1"/>
    <xf numFmtId="0" fontId="8" fillId="0" borderId="27" xfId="0" applyFont="1" applyBorder="1"/>
    <xf numFmtId="0" fontId="0" fillId="0" borderId="26" xfId="0" applyBorder="1" applyAlignment="1" applyProtection="1">
      <alignment vertical="center"/>
      <protection locked="0"/>
    </xf>
    <xf numFmtId="0" fontId="21" fillId="0" borderId="40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2" fillId="5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21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1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6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21" fillId="4" borderId="2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3" fillId="0" borderId="27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opLeftCell="A52" zoomScaleNormal="100" zoomScaleSheetLayoutView="85" workbookViewId="0">
      <selection activeCell="BF37" sqref="BF3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1" width="2.6640625" customWidth="1"/>
    <col min="32" max="32" width="7" customWidth="1"/>
    <col min="33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hidden="1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81" t="s">
        <v>5</v>
      </c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7" t="s">
        <v>6</v>
      </c>
      <c r="BT2" s="17" t="s">
        <v>7</v>
      </c>
    </row>
    <row r="3" spans="1:74" ht="6.95" customHeight="1"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4"/>
      <c r="AQ3" s="19"/>
      <c r="AR3" s="20"/>
      <c r="BS3" s="17" t="s">
        <v>6</v>
      </c>
      <c r="BT3" s="17" t="s">
        <v>8</v>
      </c>
    </row>
    <row r="4" spans="1:74" ht="24.95" customHeight="1">
      <c r="B4" s="185"/>
      <c r="D4" s="21" t="s">
        <v>9</v>
      </c>
      <c r="AP4" s="186"/>
      <c r="AR4" s="20"/>
      <c r="AS4" s="22" t="s">
        <v>10</v>
      </c>
      <c r="BE4" s="157" t="s">
        <v>1360</v>
      </c>
      <c r="BS4" s="17" t="s">
        <v>11</v>
      </c>
    </row>
    <row r="5" spans="1:74" ht="12" customHeight="1">
      <c r="B5" s="185"/>
      <c r="D5" s="187" t="s">
        <v>12</v>
      </c>
      <c r="K5" s="267" t="s">
        <v>13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P5" s="186"/>
      <c r="AR5" s="20"/>
      <c r="BE5" s="256" t="s">
        <v>1361</v>
      </c>
      <c r="BS5" s="17" t="s">
        <v>6</v>
      </c>
    </row>
    <row r="6" spans="1:74" ht="36.950000000000003" customHeight="1">
      <c r="B6" s="185"/>
      <c r="D6" s="188" t="s">
        <v>14</v>
      </c>
      <c r="K6" s="269" t="s">
        <v>15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P6" s="186"/>
      <c r="AR6" s="20"/>
      <c r="BE6" s="257"/>
      <c r="BS6" s="17" t="s">
        <v>6</v>
      </c>
    </row>
    <row r="7" spans="1:74" ht="12" customHeight="1">
      <c r="B7" s="185"/>
      <c r="D7" s="24" t="s">
        <v>16</v>
      </c>
      <c r="K7" s="23" t="s">
        <v>1</v>
      </c>
      <c r="AK7" s="24" t="s">
        <v>17</v>
      </c>
      <c r="AN7" s="23" t="s">
        <v>1</v>
      </c>
      <c r="AP7" s="186"/>
      <c r="AR7" s="20"/>
      <c r="BE7" s="257"/>
      <c r="BS7" s="17" t="s">
        <v>6</v>
      </c>
    </row>
    <row r="8" spans="1:74" ht="12" customHeight="1">
      <c r="B8" s="185"/>
      <c r="D8" s="24" t="s">
        <v>18</v>
      </c>
      <c r="K8" s="23" t="s">
        <v>19</v>
      </c>
      <c r="AK8" s="24" t="s">
        <v>20</v>
      </c>
      <c r="AN8" s="155"/>
      <c r="AP8" s="186"/>
      <c r="AR8" s="20"/>
      <c r="BE8" s="257"/>
      <c r="BS8" s="17" t="s">
        <v>6</v>
      </c>
    </row>
    <row r="9" spans="1:74" ht="14.45" customHeight="1">
      <c r="B9" s="185"/>
      <c r="AP9" s="186"/>
      <c r="AR9" s="20"/>
      <c r="BE9" s="257"/>
      <c r="BS9" s="17" t="s">
        <v>6</v>
      </c>
    </row>
    <row r="10" spans="1:74" ht="12" customHeight="1">
      <c r="B10" s="185"/>
      <c r="D10" s="24" t="s">
        <v>21</v>
      </c>
      <c r="AK10" s="24" t="s">
        <v>22</v>
      </c>
      <c r="AN10" s="23" t="s">
        <v>23</v>
      </c>
      <c r="AP10" s="186"/>
      <c r="AR10" s="20"/>
      <c r="BE10" s="257"/>
      <c r="BS10" s="17" t="s">
        <v>6</v>
      </c>
    </row>
    <row r="11" spans="1:74" ht="18.399999999999999" customHeight="1">
      <c r="B11" s="185"/>
      <c r="E11" s="23" t="s">
        <v>24</v>
      </c>
      <c r="AK11" s="24" t="s">
        <v>25</v>
      </c>
      <c r="AN11" s="23" t="s">
        <v>26</v>
      </c>
      <c r="AP11" s="186"/>
      <c r="AR11" s="20"/>
      <c r="BE11" s="257"/>
      <c r="BS11" s="17" t="s">
        <v>6</v>
      </c>
    </row>
    <row r="12" spans="1:74" ht="6.95" customHeight="1">
      <c r="B12" s="185"/>
      <c r="AP12" s="186"/>
      <c r="AR12" s="20"/>
      <c r="BE12" s="257"/>
      <c r="BS12" s="17" t="s">
        <v>6</v>
      </c>
    </row>
    <row r="13" spans="1:74" ht="12" customHeight="1">
      <c r="B13" s="185"/>
      <c r="D13" s="24" t="s">
        <v>1363</v>
      </c>
      <c r="AK13" s="24" t="s">
        <v>22</v>
      </c>
      <c r="AN13" s="158" t="s">
        <v>1362</v>
      </c>
      <c r="AP13" s="186"/>
      <c r="AR13" s="20"/>
      <c r="BE13" s="257"/>
      <c r="BS13" s="17" t="s">
        <v>6</v>
      </c>
    </row>
    <row r="14" spans="1:74" ht="12.75">
      <c r="B14" s="185"/>
      <c r="E14" s="259" t="s">
        <v>1362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4" t="s">
        <v>25</v>
      </c>
      <c r="AN14" s="158" t="s">
        <v>1362</v>
      </c>
      <c r="AP14" s="186"/>
      <c r="AR14" s="20"/>
      <c r="BE14" s="257"/>
      <c r="BS14" s="17" t="s">
        <v>6</v>
      </c>
    </row>
    <row r="15" spans="1:74" ht="6.95" customHeight="1">
      <c r="B15" s="185"/>
      <c r="AP15" s="186"/>
      <c r="AR15" s="20"/>
      <c r="BE15" s="257"/>
      <c r="BS15" s="17" t="s">
        <v>3</v>
      </c>
    </row>
    <row r="16" spans="1:74" ht="12" customHeight="1">
      <c r="B16" s="185"/>
      <c r="D16" s="24" t="s">
        <v>28</v>
      </c>
      <c r="AK16" s="24" t="s">
        <v>22</v>
      </c>
      <c r="AN16" s="23" t="s">
        <v>29</v>
      </c>
      <c r="AP16" s="186"/>
      <c r="AR16" s="20"/>
      <c r="BE16" s="257"/>
      <c r="BS16" s="17" t="s">
        <v>3</v>
      </c>
    </row>
    <row r="17" spans="2:71" ht="18.399999999999999" customHeight="1">
      <c r="B17" s="185"/>
      <c r="E17" s="23" t="s">
        <v>30</v>
      </c>
      <c r="AK17" s="24" t="s">
        <v>25</v>
      </c>
      <c r="AN17" s="23" t="s">
        <v>31</v>
      </c>
      <c r="AP17" s="186"/>
      <c r="AR17" s="20"/>
      <c r="BE17" s="257"/>
      <c r="BS17" s="17" t="s">
        <v>32</v>
      </c>
    </row>
    <row r="18" spans="2:71" ht="6.95" customHeight="1">
      <c r="B18" s="185"/>
      <c r="AP18" s="186"/>
      <c r="AR18" s="20"/>
      <c r="BE18" s="257"/>
      <c r="BS18" s="17" t="s">
        <v>6</v>
      </c>
    </row>
    <row r="19" spans="2:71" ht="12" customHeight="1">
      <c r="B19" s="185"/>
      <c r="D19" s="24" t="s">
        <v>33</v>
      </c>
      <c r="AK19" s="24" t="s">
        <v>22</v>
      </c>
      <c r="AN19" s="23" t="s">
        <v>1</v>
      </c>
      <c r="AP19" s="186"/>
      <c r="AR19" s="20"/>
      <c r="BE19" s="257"/>
      <c r="BS19" s="17" t="s">
        <v>6</v>
      </c>
    </row>
    <row r="20" spans="2:71" ht="18.399999999999999" customHeight="1">
      <c r="B20" s="185"/>
      <c r="E20" s="23" t="s">
        <v>34</v>
      </c>
      <c r="AK20" s="24" t="s">
        <v>25</v>
      </c>
      <c r="AN20" s="23" t="s">
        <v>1</v>
      </c>
      <c r="AP20" s="186"/>
      <c r="AR20" s="20"/>
      <c r="BE20" s="257"/>
      <c r="BS20" s="17" t="s">
        <v>3</v>
      </c>
    </row>
    <row r="21" spans="2:71" ht="6.95" customHeight="1">
      <c r="B21" s="185"/>
      <c r="AP21" s="186"/>
      <c r="AR21" s="20"/>
      <c r="BE21" s="257"/>
    </row>
    <row r="22" spans="2:71" ht="12" customHeight="1">
      <c r="B22" s="185"/>
      <c r="D22" s="24" t="s">
        <v>35</v>
      </c>
      <c r="AP22" s="186"/>
      <c r="AR22" s="20"/>
      <c r="BE22" s="257"/>
    </row>
    <row r="23" spans="2:71" ht="47.25" customHeight="1">
      <c r="B23" s="185"/>
      <c r="E23" s="270" t="s">
        <v>36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P23" s="186"/>
      <c r="AR23" s="20"/>
      <c r="BE23" s="257"/>
    </row>
    <row r="24" spans="2:71" ht="6.95" customHeight="1">
      <c r="B24" s="185"/>
      <c r="AP24" s="186"/>
      <c r="AR24" s="20"/>
      <c r="BE24" s="257"/>
    </row>
    <row r="25" spans="2:71" ht="6.95" customHeight="1">
      <c r="B25" s="18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186"/>
      <c r="AR25" s="20"/>
      <c r="BE25" s="257"/>
    </row>
    <row r="26" spans="2:71" s="1" customFormat="1" ht="25.9" customHeight="1">
      <c r="B26" s="162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1">
        <f>ROUND(AG94,2)</f>
        <v>0</v>
      </c>
      <c r="AL26" s="272"/>
      <c r="AM26" s="272"/>
      <c r="AN26" s="272"/>
      <c r="AO26" s="272"/>
      <c r="AP26" s="163"/>
      <c r="AR26" s="27"/>
      <c r="BE26" s="257"/>
    </row>
    <row r="27" spans="2:71" s="1" customFormat="1" ht="6.95" customHeight="1">
      <c r="B27" s="162"/>
      <c r="AP27" s="163"/>
      <c r="AR27" s="27"/>
      <c r="BE27" s="257"/>
    </row>
    <row r="28" spans="2:71" s="1" customFormat="1" ht="12.75">
      <c r="B28" s="162"/>
      <c r="L28" s="273" t="s">
        <v>38</v>
      </c>
      <c r="M28" s="273"/>
      <c r="N28" s="273"/>
      <c r="O28" s="273"/>
      <c r="P28" s="273"/>
      <c r="W28" s="273" t="s">
        <v>39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40</v>
      </c>
      <c r="AL28" s="273"/>
      <c r="AM28" s="273"/>
      <c r="AN28" s="273"/>
      <c r="AO28" s="273"/>
      <c r="AP28" s="163"/>
      <c r="AR28" s="27"/>
      <c r="BE28" s="257"/>
    </row>
    <row r="29" spans="2:71" s="2" customFormat="1" ht="14.45" customHeight="1">
      <c r="B29" s="189"/>
      <c r="D29" s="24" t="s">
        <v>41</v>
      </c>
      <c r="F29" s="24" t="s">
        <v>42</v>
      </c>
      <c r="L29" s="274">
        <v>0.21</v>
      </c>
      <c r="M29" s="275"/>
      <c r="N29" s="275"/>
      <c r="O29" s="275"/>
      <c r="P29" s="275"/>
      <c r="W29" s="276">
        <f>ROUND(AZ94,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6">
        <f>ROUND(AV94, 2)</f>
        <v>0</v>
      </c>
      <c r="AL29" s="275"/>
      <c r="AM29" s="275"/>
      <c r="AN29" s="275"/>
      <c r="AO29" s="275"/>
      <c r="AP29" s="190"/>
      <c r="AR29" s="31"/>
      <c r="BE29" s="258"/>
    </row>
    <row r="30" spans="2:71" s="2" customFormat="1" ht="14.45" customHeight="1">
      <c r="B30" s="189"/>
      <c r="F30" s="24" t="s">
        <v>43</v>
      </c>
      <c r="L30" s="274">
        <v>0.12</v>
      </c>
      <c r="M30" s="275"/>
      <c r="N30" s="275"/>
      <c r="O30" s="275"/>
      <c r="P30" s="275"/>
      <c r="W30" s="276">
        <f>ROUND(BA94,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6">
        <f>ROUND(AW94, 2)</f>
        <v>0</v>
      </c>
      <c r="AL30" s="275"/>
      <c r="AM30" s="275"/>
      <c r="AN30" s="275"/>
      <c r="AO30" s="275"/>
      <c r="AP30" s="190"/>
      <c r="AR30" s="31"/>
      <c r="BE30" s="258"/>
    </row>
    <row r="31" spans="2:71" s="2" customFormat="1" ht="14.45" hidden="1" customHeight="1">
      <c r="B31" s="189"/>
      <c r="F31" s="24" t="s">
        <v>44</v>
      </c>
      <c r="L31" s="274">
        <v>0.21</v>
      </c>
      <c r="M31" s="275"/>
      <c r="N31" s="275"/>
      <c r="O31" s="275"/>
      <c r="P31" s="275"/>
      <c r="W31" s="276">
        <f>ROUND(BB94,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6">
        <v>0</v>
      </c>
      <c r="AL31" s="275"/>
      <c r="AM31" s="275"/>
      <c r="AN31" s="275"/>
      <c r="AO31" s="275"/>
      <c r="AP31" s="190"/>
      <c r="AR31" s="31"/>
      <c r="BE31" s="258"/>
    </row>
    <row r="32" spans="2:71" s="2" customFormat="1" ht="14.45" hidden="1" customHeight="1">
      <c r="B32" s="189"/>
      <c r="F32" s="24" t="s">
        <v>45</v>
      </c>
      <c r="L32" s="274">
        <v>0.12</v>
      </c>
      <c r="M32" s="275"/>
      <c r="N32" s="275"/>
      <c r="O32" s="275"/>
      <c r="P32" s="275"/>
      <c r="W32" s="276">
        <f>ROUND(BC94,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6">
        <v>0</v>
      </c>
      <c r="AL32" s="275"/>
      <c r="AM32" s="275"/>
      <c r="AN32" s="275"/>
      <c r="AO32" s="275"/>
      <c r="AP32" s="190"/>
      <c r="AR32" s="31"/>
      <c r="BE32" s="258"/>
    </row>
    <row r="33" spans="2:57" s="2" customFormat="1" ht="14.45" hidden="1" customHeight="1">
      <c r="B33" s="189"/>
      <c r="F33" s="24" t="s">
        <v>46</v>
      </c>
      <c r="L33" s="274">
        <v>0</v>
      </c>
      <c r="M33" s="275"/>
      <c r="N33" s="275"/>
      <c r="O33" s="275"/>
      <c r="P33" s="275"/>
      <c r="W33" s="276">
        <f>ROUND(BD94,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6">
        <v>0</v>
      </c>
      <c r="AL33" s="275"/>
      <c r="AM33" s="275"/>
      <c r="AN33" s="275"/>
      <c r="AO33" s="275"/>
      <c r="AP33" s="190"/>
      <c r="AR33" s="31"/>
      <c r="BE33" s="258"/>
    </row>
    <row r="34" spans="2:57" s="1" customFormat="1" ht="6.95" customHeight="1">
      <c r="B34" s="162"/>
      <c r="AP34" s="163"/>
      <c r="AR34" s="27"/>
      <c r="BE34" s="257"/>
    </row>
    <row r="35" spans="2:57" s="1" customFormat="1" ht="25.9" customHeight="1">
      <c r="B35" s="162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280" t="s">
        <v>49</v>
      </c>
      <c r="Y35" s="278"/>
      <c r="Z35" s="278"/>
      <c r="AA35" s="278"/>
      <c r="AB35" s="278"/>
      <c r="AC35" s="34"/>
      <c r="AD35" s="34"/>
      <c r="AE35" s="34"/>
      <c r="AF35" s="34"/>
      <c r="AG35" s="34"/>
      <c r="AH35" s="34"/>
      <c r="AI35" s="34"/>
      <c r="AJ35" s="34"/>
      <c r="AK35" s="277">
        <f>SUM(AK26:AK33)</f>
        <v>0</v>
      </c>
      <c r="AL35" s="278"/>
      <c r="AM35" s="278"/>
      <c r="AN35" s="278"/>
      <c r="AO35" s="279"/>
      <c r="AP35" s="191"/>
      <c r="AQ35" s="32"/>
      <c r="AR35" s="27"/>
    </row>
    <row r="36" spans="2:57" s="1" customFormat="1" ht="6.95" customHeight="1">
      <c r="B36" s="162"/>
      <c r="AP36" s="163"/>
      <c r="AR36" s="27"/>
    </row>
    <row r="37" spans="2:57" s="1" customFormat="1" ht="14.45" customHeight="1">
      <c r="B37" s="162"/>
      <c r="AP37" s="163"/>
      <c r="AR37" s="27"/>
    </row>
    <row r="38" spans="2:57" ht="14.45" customHeight="1">
      <c r="B38" s="185"/>
      <c r="AP38" s="186"/>
      <c r="AR38" s="20"/>
    </row>
    <row r="39" spans="2:57" ht="14.45" customHeight="1">
      <c r="B39" s="185"/>
      <c r="AP39" s="186"/>
      <c r="AR39" s="20"/>
    </row>
    <row r="40" spans="2:57" ht="14.45" customHeight="1">
      <c r="B40" s="185"/>
      <c r="AP40" s="186"/>
      <c r="AR40" s="20"/>
    </row>
    <row r="41" spans="2:57" ht="14.45" customHeight="1">
      <c r="B41" s="185"/>
      <c r="AP41" s="186"/>
      <c r="AR41" s="20"/>
    </row>
    <row r="42" spans="2:57" ht="14.45" customHeight="1">
      <c r="B42" s="185"/>
      <c r="AP42" s="186"/>
      <c r="AR42" s="20"/>
    </row>
    <row r="43" spans="2:57" ht="14.45" customHeight="1">
      <c r="B43" s="185"/>
      <c r="AP43" s="186"/>
      <c r="AR43" s="20"/>
    </row>
    <row r="44" spans="2:57" ht="14.45" customHeight="1">
      <c r="B44" s="185"/>
      <c r="AP44" s="186"/>
      <c r="AR44" s="20"/>
    </row>
    <row r="45" spans="2:57" ht="14.45" customHeight="1">
      <c r="B45" s="185"/>
      <c r="AP45" s="186"/>
      <c r="AR45" s="20"/>
    </row>
    <row r="46" spans="2:57" ht="14.45" customHeight="1">
      <c r="B46" s="185"/>
      <c r="AP46" s="186"/>
      <c r="AR46" s="20"/>
    </row>
    <row r="47" spans="2:57" ht="14.45" customHeight="1">
      <c r="B47" s="185"/>
      <c r="AP47" s="186"/>
      <c r="AR47" s="20"/>
    </row>
    <row r="48" spans="2:57" ht="14.45" customHeight="1">
      <c r="B48" s="185"/>
      <c r="AP48" s="186"/>
      <c r="AR48" s="20"/>
    </row>
    <row r="49" spans="2:44" s="1" customFormat="1" ht="14.45" customHeight="1">
      <c r="B49" s="162"/>
      <c r="D49" s="36" t="s">
        <v>50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51</v>
      </c>
      <c r="AI49" s="37"/>
      <c r="AJ49" s="37"/>
      <c r="AK49" s="37"/>
      <c r="AL49" s="37"/>
      <c r="AM49" s="37"/>
      <c r="AN49" s="37"/>
      <c r="AO49" s="37"/>
      <c r="AP49" s="163"/>
      <c r="AR49" s="27"/>
    </row>
    <row r="50" spans="2:44">
      <c r="B50" s="185"/>
      <c r="AP50" s="186"/>
      <c r="AR50" s="20"/>
    </row>
    <row r="51" spans="2:44">
      <c r="B51" s="185"/>
      <c r="AP51" s="186"/>
      <c r="AR51" s="20"/>
    </row>
    <row r="52" spans="2:44">
      <c r="B52" s="185"/>
      <c r="AP52" s="186"/>
      <c r="AR52" s="20"/>
    </row>
    <row r="53" spans="2:44">
      <c r="B53" s="185"/>
      <c r="AP53" s="186"/>
      <c r="AR53" s="20"/>
    </row>
    <row r="54" spans="2:44">
      <c r="B54" s="185"/>
      <c r="AP54" s="186"/>
      <c r="AR54" s="20"/>
    </row>
    <row r="55" spans="2:44">
      <c r="B55" s="185"/>
      <c r="AP55" s="186"/>
      <c r="AR55" s="20"/>
    </row>
    <row r="56" spans="2:44">
      <c r="B56" s="185"/>
      <c r="AP56" s="186"/>
      <c r="AR56" s="20"/>
    </row>
    <row r="57" spans="2:44">
      <c r="B57" s="185"/>
      <c r="AP57" s="186"/>
      <c r="AR57" s="20"/>
    </row>
    <row r="58" spans="2:44">
      <c r="B58" s="185"/>
      <c r="AP58" s="186"/>
      <c r="AR58" s="20"/>
    </row>
    <row r="59" spans="2:44">
      <c r="B59" s="185"/>
      <c r="AP59" s="186"/>
      <c r="AR59" s="20"/>
    </row>
    <row r="60" spans="2:44" s="1" customFormat="1" ht="12.75">
      <c r="B60" s="162"/>
      <c r="D60" s="38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52</v>
      </c>
      <c r="AI60" s="29"/>
      <c r="AJ60" s="29"/>
      <c r="AK60" s="29"/>
      <c r="AL60" s="29"/>
      <c r="AM60" s="38" t="s">
        <v>53</v>
      </c>
      <c r="AN60" s="29"/>
      <c r="AO60" s="29"/>
      <c r="AP60" s="163"/>
      <c r="AR60" s="27"/>
    </row>
    <row r="61" spans="2:44">
      <c r="B61" s="185"/>
      <c r="AP61" s="186"/>
      <c r="AR61" s="20"/>
    </row>
    <row r="62" spans="2:44">
      <c r="B62" s="185"/>
      <c r="AP62" s="186"/>
      <c r="AR62" s="20"/>
    </row>
    <row r="63" spans="2:44">
      <c r="B63" s="185"/>
      <c r="AP63" s="186"/>
      <c r="AR63" s="20"/>
    </row>
    <row r="64" spans="2:44" s="1" customFormat="1" ht="12.75">
      <c r="B64" s="162"/>
      <c r="D64" s="36" t="s">
        <v>54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1364</v>
      </c>
      <c r="AI64" s="37"/>
      <c r="AJ64" s="37"/>
      <c r="AK64" s="37"/>
      <c r="AL64" s="37"/>
      <c r="AM64" s="37"/>
      <c r="AN64" s="37"/>
      <c r="AO64" s="37"/>
      <c r="AP64" s="163"/>
      <c r="AR64" s="27"/>
    </row>
    <row r="65" spans="2:44">
      <c r="B65" s="185"/>
      <c r="AP65" s="186"/>
      <c r="AR65" s="20"/>
    </row>
    <row r="66" spans="2:44">
      <c r="B66" s="185"/>
      <c r="AP66" s="186"/>
      <c r="AR66" s="20"/>
    </row>
    <row r="67" spans="2:44">
      <c r="B67" s="185"/>
      <c r="AP67" s="186"/>
      <c r="AR67" s="20"/>
    </row>
    <row r="68" spans="2:44">
      <c r="B68" s="185"/>
      <c r="AP68" s="186"/>
      <c r="AR68" s="20"/>
    </row>
    <row r="69" spans="2:44">
      <c r="B69" s="185"/>
      <c r="AP69" s="186"/>
      <c r="AR69" s="20"/>
    </row>
    <row r="70" spans="2:44">
      <c r="B70" s="185"/>
      <c r="AP70" s="186"/>
      <c r="AR70" s="20"/>
    </row>
    <row r="71" spans="2:44">
      <c r="B71" s="185"/>
      <c r="AP71" s="186"/>
      <c r="AR71" s="20"/>
    </row>
    <row r="72" spans="2:44">
      <c r="B72" s="185"/>
      <c r="AP72" s="186"/>
      <c r="AR72" s="20"/>
    </row>
    <row r="73" spans="2:44">
      <c r="B73" s="185"/>
      <c r="AP73" s="186"/>
      <c r="AR73" s="20"/>
    </row>
    <row r="74" spans="2:44">
      <c r="B74" s="185"/>
      <c r="AP74" s="186"/>
      <c r="AR74" s="20"/>
    </row>
    <row r="75" spans="2:44" s="1" customFormat="1" ht="12.75">
      <c r="B75" s="162"/>
      <c r="D75" s="38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52</v>
      </c>
      <c r="AI75" s="29"/>
      <c r="AJ75" s="29"/>
      <c r="AK75" s="29"/>
      <c r="AL75" s="29"/>
      <c r="AM75" s="38" t="s">
        <v>53</v>
      </c>
      <c r="AN75" s="29"/>
      <c r="AO75" s="29"/>
      <c r="AP75" s="163"/>
      <c r="AR75" s="27"/>
    </row>
    <row r="76" spans="2:44" s="1" customFormat="1">
      <c r="B76" s="162"/>
      <c r="AP76" s="163"/>
      <c r="AR76" s="27"/>
    </row>
    <row r="77" spans="2:44" s="1" customFormat="1" ht="6.95" customHeight="1"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1"/>
      <c r="AQ77" s="40"/>
      <c r="AR77" s="27"/>
    </row>
    <row r="81" spans="1:91" s="1" customFormat="1" ht="6.95" customHeight="1">
      <c r="B81" s="159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1"/>
      <c r="AQ81" s="42"/>
      <c r="AR81" s="27"/>
    </row>
    <row r="82" spans="1:91" s="1" customFormat="1" ht="24.95" customHeight="1">
      <c r="B82" s="162"/>
      <c r="C82" s="21" t="s">
        <v>55</v>
      </c>
      <c r="AP82" s="163"/>
      <c r="AR82" s="27"/>
    </row>
    <row r="83" spans="1:91" s="1" customFormat="1" ht="6.95" customHeight="1">
      <c r="B83" s="162"/>
      <c r="AP83" s="163"/>
      <c r="AR83" s="27"/>
    </row>
    <row r="84" spans="1:91" s="3" customFormat="1" ht="12" customHeight="1">
      <c r="B84" s="164"/>
      <c r="C84" s="24" t="s">
        <v>12</v>
      </c>
      <c r="L84" s="3" t="str">
        <f>K5</f>
        <v>20210233</v>
      </c>
      <c r="AP84" s="165"/>
      <c r="AR84" s="43"/>
    </row>
    <row r="85" spans="1:91" s="4" customFormat="1" ht="36.950000000000003" customHeight="1">
      <c r="B85" s="166"/>
      <c r="C85" s="167" t="s">
        <v>14</v>
      </c>
      <c r="L85" s="292" t="str">
        <f>K6</f>
        <v>Revitalizace toku a vývařiště Svrateckého náhonu</v>
      </c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P85" s="168"/>
      <c r="AR85" s="44"/>
    </row>
    <row r="86" spans="1:91" s="1" customFormat="1" ht="6.95" customHeight="1">
      <c r="B86" s="162"/>
      <c r="AP86" s="163"/>
      <c r="AR86" s="27"/>
    </row>
    <row r="87" spans="1:91" s="1" customFormat="1" ht="12" customHeight="1">
      <c r="B87" s="162"/>
      <c r="C87" s="24" t="s">
        <v>18</v>
      </c>
      <c r="L87" s="169" t="str">
        <f>IF(K8="","",K8)</f>
        <v>Brno- Svratecký náhon</v>
      </c>
      <c r="AI87" s="24" t="s">
        <v>20</v>
      </c>
      <c r="AM87" s="297" t="str">
        <f>IF(AN8= "","",AN8)</f>
        <v/>
      </c>
      <c r="AN87" s="297"/>
      <c r="AP87" s="163"/>
      <c r="AR87" s="27"/>
    </row>
    <row r="88" spans="1:91" s="1" customFormat="1" ht="6.95" customHeight="1">
      <c r="B88" s="162"/>
      <c r="AP88" s="163"/>
      <c r="AR88" s="27"/>
    </row>
    <row r="89" spans="1:91" s="1" customFormat="1" ht="15.2" customHeight="1">
      <c r="B89" s="162"/>
      <c r="C89" s="24" t="s">
        <v>21</v>
      </c>
      <c r="L89" s="3" t="str">
        <f>IF(E11= "","",E11)</f>
        <v>Statutární město Brno</v>
      </c>
      <c r="AI89" s="24" t="s">
        <v>28</v>
      </c>
      <c r="AM89" s="294" t="str">
        <f>IF(E17="","",E17)</f>
        <v>ŠINDLAR s.r.o.</v>
      </c>
      <c r="AN89" s="295"/>
      <c r="AO89" s="295"/>
      <c r="AP89" s="296"/>
      <c r="AR89" s="27"/>
      <c r="AS89" s="288" t="s">
        <v>56</v>
      </c>
      <c r="AT89" s="28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162"/>
      <c r="C90" s="24" t="s">
        <v>1363</v>
      </c>
      <c r="L90" s="3" t="str">
        <f>IF(E14="","",E14)</f>
        <v>Vyplň údaj</v>
      </c>
      <c r="AI90" s="24" t="s">
        <v>33</v>
      </c>
      <c r="AM90" s="294" t="str">
        <f>IF(E20="","",E20)</f>
        <v>Roman Bárta</v>
      </c>
      <c r="AN90" s="295"/>
      <c r="AO90" s="295"/>
      <c r="AP90" s="296"/>
      <c r="AR90" s="27"/>
      <c r="AS90" s="290"/>
      <c r="AT90" s="291"/>
      <c r="BD90" s="49"/>
    </row>
    <row r="91" spans="1:91" s="1" customFormat="1" ht="10.9" customHeight="1">
      <c r="B91" s="162"/>
      <c r="AP91" s="163"/>
      <c r="AR91" s="27"/>
      <c r="AS91" s="290"/>
      <c r="AT91" s="291"/>
      <c r="BD91" s="49"/>
    </row>
    <row r="92" spans="1:91" s="1" customFormat="1" ht="29.25" customHeight="1">
      <c r="B92" s="162"/>
      <c r="C92" s="263" t="s">
        <v>57</v>
      </c>
      <c r="D92" s="264"/>
      <c r="E92" s="264"/>
      <c r="F92" s="264"/>
      <c r="G92" s="264"/>
      <c r="H92" s="50"/>
      <c r="I92" s="266" t="s">
        <v>58</v>
      </c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86" t="s">
        <v>59</v>
      </c>
      <c r="AH92" s="264"/>
      <c r="AI92" s="264"/>
      <c r="AJ92" s="264"/>
      <c r="AK92" s="264"/>
      <c r="AL92" s="264"/>
      <c r="AM92" s="264"/>
      <c r="AN92" s="266" t="s">
        <v>60</v>
      </c>
      <c r="AO92" s="264"/>
      <c r="AP92" s="300"/>
      <c r="AQ92" s="51" t="s">
        <v>61</v>
      </c>
      <c r="AR92" s="27"/>
      <c r="AS92" s="52" t="s">
        <v>62</v>
      </c>
      <c r="AT92" s="53" t="s">
        <v>63</v>
      </c>
      <c r="AU92" s="53" t="s">
        <v>64</v>
      </c>
      <c r="AV92" s="53" t="s">
        <v>65</v>
      </c>
      <c r="AW92" s="53" t="s">
        <v>66</v>
      </c>
      <c r="AX92" s="53" t="s">
        <v>67</v>
      </c>
      <c r="AY92" s="53" t="s">
        <v>68</v>
      </c>
      <c r="AZ92" s="53" t="s">
        <v>69</v>
      </c>
      <c r="BA92" s="53" t="s">
        <v>70</v>
      </c>
      <c r="BB92" s="53" t="s">
        <v>71</v>
      </c>
      <c r="BC92" s="53" t="s">
        <v>72</v>
      </c>
      <c r="BD92" s="54" t="s">
        <v>73</v>
      </c>
    </row>
    <row r="93" spans="1:91" s="1" customFormat="1" ht="10.9" customHeight="1">
      <c r="B93" s="162"/>
      <c r="AP93" s="163"/>
      <c r="AR93" s="27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170"/>
      <c r="C94" s="171" t="s">
        <v>74</v>
      </c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301">
        <f>ROUND(AG95+AG98+SUM(AG101:AG105),2)</f>
        <v>0</v>
      </c>
      <c r="AH94" s="301"/>
      <c r="AI94" s="301"/>
      <c r="AJ94" s="301"/>
      <c r="AK94" s="301"/>
      <c r="AL94" s="301"/>
      <c r="AM94" s="301"/>
      <c r="AN94" s="302">
        <f>SUM(AG94,AT94)</f>
        <v>0</v>
      </c>
      <c r="AO94" s="302"/>
      <c r="AP94" s="303"/>
      <c r="AQ94" s="58" t="s">
        <v>1</v>
      </c>
      <c r="AR94" s="56"/>
      <c r="AS94" s="59">
        <f>ROUND(AS95+AS98+SUM(AS101:AS105),2)</f>
        <v>0</v>
      </c>
      <c r="AT94" s="60">
        <f t="shared" ref="AT94:AT105" si="0">ROUND(SUM(AV94:AW94),2)</f>
        <v>0</v>
      </c>
      <c r="AU94" s="61">
        <f>ROUND(AU95+AU98+SUM(AU101:AU105),5)</f>
        <v>10639.30305</v>
      </c>
      <c r="AV94" s="60">
        <f>ROUND(AZ94*L29,2)</f>
        <v>0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>ROUND(AZ95+AZ98+SUM(AZ101:AZ105),2)</f>
        <v>0</v>
      </c>
      <c r="BA94" s="60">
        <f>ROUND(BA95+BA98+SUM(BA101:BA105),2)</f>
        <v>0</v>
      </c>
      <c r="BB94" s="60">
        <f>ROUND(BB95+BB98+SUM(BB101:BB105),2)</f>
        <v>0</v>
      </c>
      <c r="BC94" s="60">
        <f>ROUND(BC95+BC98+SUM(BC101:BC105),2)</f>
        <v>0</v>
      </c>
      <c r="BD94" s="62">
        <f>ROUND(BD95+BD98+SUM(BD101:BD105),2)</f>
        <v>0</v>
      </c>
      <c r="BS94" s="63" t="s">
        <v>75</v>
      </c>
      <c r="BT94" s="63" t="s">
        <v>76</v>
      </c>
      <c r="BU94" s="64" t="s">
        <v>77</v>
      </c>
      <c r="BV94" s="63" t="s">
        <v>78</v>
      </c>
      <c r="BW94" s="63" t="s">
        <v>4</v>
      </c>
      <c r="BX94" s="63" t="s">
        <v>79</v>
      </c>
      <c r="CL94" s="63" t="s">
        <v>1</v>
      </c>
    </row>
    <row r="95" spans="1:91" s="6" customFormat="1" ht="16.5" customHeight="1">
      <c r="B95" s="173"/>
      <c r="C95" s="174"/>
      <c r="D95" s="255" t="s">
        <v>80</v>
      </c>
      <c r="E95" s="255"/>
      <c r="F95" s="255"/>
      <c r="G95" s="255"/>
      <c r="H95" s="255"/>
      <c r="I95" s="175"/>
      <c r="J95" s="255" t="s">
        <v>81</v>
      </c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87">
        <f>ROUND(SUM(AG96:AG97),2)</f>
        <v>0</v>
      </c>
      <c r="AH95" s="285"/>
      <c r="AI95" s="285"/>
      <c r="AJ95" s="285"/>
      <c r="AK95" s="285"/>
      <c r="AL95" s="285"/>
      <c r="AM95" s="285"/>
      <c r="AN95" s="284">
        <f t="shared" ref="AN95:AN105" si="1">SUM(AG95,AT95)</f>
        <v>0</v>
      </c>
      <c r="AO95" s="285"/>
      <c r="AP95" s="298"/>
      <c r="AQ95" s="66" t="s">
        <v>82</v>
      </c>
      <c r="AR95" s="65"/>
      <c r="AS95" s="67">
        <f>ROUND(SUM(AS96:AS97),2)</f>
        <v>0</v>
      </c>
      <c r="AT95" s="68">
        <f>ROUND(SUM(AV95:AW95),2)</f>
        <v>0</v>
      </c>
      <c r="AU95" s="69">
        <f>ROUND(SUM(AU96:AU97),5)</f>
        <v>1569.39374</v>
      </c>
      <c r="AV95" s="68">
        <f>ROUND(AZ95*L29,2)</f>
        <v>0</v>
      </c>
      <c r="AW95" s="68">
        <f>ROUND(BA95*L30,2)</f>
        <v>0</v>
      </c>
      <c r="AX95" s="68">
        <f>ROUND(BB95*L29,2)</f>
        <v>0</v>
      </c>
      <c r="AY95" s="68">
        <f>ROUND(BC95*L30,2)</f>
        <v>0</v>
      </c>
      <c r="AZ95" s="68">
        <f>ROUND(SUM(AZ96:AZ97),2)</f>
        <v>0</v>
      </c>
      <c r="BA95" s="68">
        <f>ROUND(SUM(BA96:BA97),2)</f>
        <v>0</v>
      </c>
      <c r="BB95" s="68">
        <f>ROUND(SUM(BB96:BB97),2)</f>
        <v>0</v>
      </c>
      <c r="BC95" s="68">
        <f>ROUND(SUM(BC96:BC97),2)</f>
        <v>0</v>
      </c>
      <c r="BD95" s="70">
        <f>ROUND(SUM(BD96:BD97),2)</f>
        <v>0</v>
      </c>
      <c r="BS95" s="71" t="s">
        <v>75</v>
      </c>
      <c r="BT95" s="71" t="s">
        <v>83</v>
      </c>
      <c r="BV95" s="71" t="s">
        <v>78</v>
      </c>
      <c r="BW95" s="71" t="s">
        <v>84</v>
      </c>
      <c r="BX95" s="71" t="s">
        <v>4</v>
      </c>
      <c r="CL95" s="71" t="s">
        <v>1</v>
      </c>
      <c r="CM95" s="71" t="s">
        <v>85</v>
      </c>
    </row>
    <row r="96" spans="1:91" s="3" customFormat="1" ht="16.5" customHeight="1">
      <c r="A96" s="72" t="s">
        <v>86</v>
      </c>
      <c r="B96" s="164"/>
      <c r="C96" s="9"/>
      <c r="D96" s="9"/>
      <c r="E96" s="261" t="s">
        <v>80</v>
      </c>
      <c r="F96" s="261"/>
      <c r="G96" s="261"/>
      <c r="H96" s="261"/>
      <c r="I96" s="261"/>
      <c r="J96" s="9"/>
      <c r="K96" s="261" t="s">
        <v>81</v>
      </c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82">
        <f>'SO 01 - Revitalizace náhonu'!J30</f>
        <v>0</v>
      </c>
      <c r="AH96" s="283"/>
      <c r="AI96" s="283"/>
      <c r="AJ96" s="283"/>
      <c r="AK96" s="283"/>
      <c r="AL96" s="283"/>
      <c r="AM96" s="283"/>
      <c r="AN96" s="282">
        <f t="shared" si="1"/>
        <v>0</v>
      </c>
      <c r="AO96" s="283"/>
      <c r="AP96" s="299"/>
      <c r="AQ96" s="73" t="s">
        <v>87</v>
      </c>
      <c r="AR96" s="43"/>
      <c r="AS96" s="74">
        <v>0</v>
      </c>
      <c r="AT96" s="75">
        <f t="shared" si="0"/>
        <v>0</v>
      </c>
      <c r="AU96" s="76">
        <f>'SO 01 - Revitalizace náhonu'!P126</f>
        <v>1569.3937369999999</v>
      </c>
      <c r="AV96" s="75">
        <f>'SO 01 - Revitalizace náhonu'!J33</f>
        <v>0</v>
      </c>
      <c r="AW96" s="75">
        <f>'SO 01 - Revitalizace náhonu'!J34</f>
        <v>0</v>
      </c>
      <c r="AX96" s="75">
        <f>'SO 01 - Revitalizace náhonu'!J35</f>
        <v>0</v>
      </c>
      <c r="AY96" s="75">
        <f>'SO 01 - Revitalizace náhonu'!J36</f>
        <v>0</v>
      </c>
      <c r="AZ96" s="75">
        <f>'SO 01 - Revitalizace náhonu'!F33</f>
        <v>0</v>
      </c>
      <c r="BA96" s="75">
        <f>'SO 01 - Revitalizace náhonu'!F34</f>
        <v>0</v>
      </c>
      <c r="BB96" s="75">
        <f>'SO 01 - Revitalizace náhonu'!F35</f>
        <v>0</v>
      </c>
      <c r="BC96" s="75">
        <f>'SO 01 - Revitalizace náhonu'!F36</f>
        <v>0</v>
      </c>
      <c r="BD96" s="77">
        <f>'SO 01 - Revitalizace náhonu'!F37</f>
        <v>0</v>
      </c>
      <c r="BT96" s="23" t="s">
        <v>85</v>
      </c>
      <c r="BU96" s="23" t="s">
        <v>88</v>
      </c>
      <c r="BV96" s="23" t="s">
        <v>78</v>
      </c>
      <c r="BW96" s="23" t="s">
        <v>84</v>
      </c>
      <c r="BX96" s="23" t="s">
        <v>4</v>
      </c>
      <c r="CL96" s="23" t="s">
        <v>1</v>
      </c>
      <c r="CM96" s="23" t="s">
        <v>85</v>
      </c>
    </row>
    <row r="97" spans="1:91" s="3" customFormat="1" ht="16.5" customHeight="1">
      <c r="A97" s="72" t="s">
        <v>86</v>
      </c>
      <c r="B97" s="164"/>
      <c r="C97" s="9"/>
      <c r="D97" s="9"/>
      <c r="E97" s="262" t="s">
        <v>89</v>
      </c>
      <c r="F97" s="262"/>
      <c r="G97" s="262"/>
      <c r="H97" s="262"/>
      <c r="I97" s="262"/>
      <c r="J97" s="177"/>
      <c r="K97" s="262" t="s">
        <v>1357</v>
      </c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82">
        <v>0</v>
      </c>
      <c r="AH97" s="283"/>
      <c r="AI97" s="283"/>
      <c r="AJ97" s="283"/>
      <c r="AK97" s="283"/>
      <c r="AL97" s="283"/>
      <c r="AM97" s="283"/>
      <c r="AN97" s="282">
        <f>SUM(AG97,AT97)</f>
        <v>0</v>
      </c>
      <c r="AO97" s="283"/>
      <c r="AP97" s="299"/>
      <c r="AQ97" s="73" t="s">
        <v>87</v>
      </c>
      <c r="AR97" s="43"/>
      <c r="AS97" s="74">
        <v>0</v>
      </c>
      <c r="AT97" s="75">
        <v>0</v>
      </c>
      <c r="AU97" s="76">
        <v>0</v>
      </c>
      <c r="AV97" s="75">
        <v>0</v>
      </c>
      <c r="AW97" s="75">
        <v>0</v>
      </c>
      <c r="AX97" s="75">
        <v>0</v>
      </c>
      <c r="AY97" s="75">
        <v>0</v>
      </c>
      <c r="AZ97" s="75">
        <v>0</v>
      </c>
      <c r="BA97" s="75">
        <v>0</v>
      </c>
      <c r="BB97" s="75">
        <v>0</v>
      </c>
      <c r="BC97" s="75">
        <v>0</v>
      </c>
      <c r="BD97" s="77">
        <v>0</v>
      </c>
      <c r="BT97" s="23" t="s">
        <v>85</v>
      </c>
      <c r="BV97" s="23" t="s">
        <v>78</v>
      </c>
      <c r="BW97" s="23" t="s">
        <v>90</v>
      </c>
      <c r="BX97" s="23" t="s">
        <v>84</v>
      </c>
      <c r="CL97" s="23" t="s">
        <v>1</v>
      </c>
    </row>
    <row r="98" spans="1:91" s="6" customFormat="1" ht="16.5" customHeight="1">
      <c r="B98" s="173"/>
      <c r="C98" s="174"/>
      <c r="D98" s="255" t="s">
        <v>91</v>
      </c>
      <c r="E98" s="255"/>
      <c r="F98" s="255"/>
      <c r="G98" s="255"/>
      <c r="H98" s="255"/>
      <c r="I98" s="175"/>
      <c r="J98" s="255" t="s">
        <v>92</v>
      </c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87">
        <f>ROUND(SUM(AG99:AG100),2)</f>
        <v>0</v>
      </c>
      <c r="AH98" s="285"/>
      <c r="AI98" s="285"/>
      <c r="AJ98" s="285"/>
      <c r="AK98" s="285"/>
      <c r="AL98" s="285"/>
      <c r="AM98" s="285"/>
      <c r="AN98" s="284">
        <f t="shared" si="1"/>
        <v>0</v>
      </c>
      <c r="AO98" s="285"/>
      <c r="AP98" s="298"/>
      <c r="AQ98" s="66" t="s">
        <v>82</v>
      </c>
      <c r="AR98" s="65"/>
      <c r="AS98" s="67">
        <f>ROUND(SUM(AS99:AS100),2)</f>
        <v>0</v>
      </c>
      <c r="AT98" s="68">
        <f t="shared" si="0"/>
        <v>0</v>
      </c>
      <c r="AU98" s="69">
        <f>ROUND(SUM(AU99:AU100),5)</f>
        <v>6002.4463699999997</v>
      </c>
      <c r="AV98" s="68">
        <f>ROUND(AZ98*L29,2)</f>
        <v>0</v>
      </c>
      <c r="AW98" s="68">
        <f>ROUND(BA98*L30,2)</f>
        <v>0</v>
      </c>
      <c r="AX98" s="68">
        <f>ROUND(BB98*L29,2)</f>
        <v>0</v>
      </c>
      <c r="AY98" s="68">
        <f>ROUND(BC98*L30,2)</f>
        <v>0</v>
      </c>
      <c r="AZ98" s="68">
        <f>ROUND(SUM(AZ99:AZ100),2)</f>
        <v>0</v>
      </c>
      <c r="BA98" s="68">
        <f>ROUND(SUM(BA99:BA100),2)</f>
        <v>0</v>
      </c>
      <c r="BB98" s="68">
        <f>ROUND(SUM(BB99:BB100),2)</f>
        <v>0</v>
      </c>
      <c r="BC98" s="68">
        <f>ROUND(SUM(BC99:BC100),2)</f>
        <v>0</v>
      </c>
      <c r="BD98" s="70">
        <f>ROUND(SUM(BD99:BD100),2)</f>
        <v>0</v>
      </c>
      <c r="BS98" s="71" t="s">
        <v>75</v>
      </c>
      <c r="BT98" s="71" t="s">
        <v>83</v>
      </c>
      <c r="BV98" s="71" t="s">
        <v>78</v>
      </c>
      <c r="BW98" s="71" t="s">
        <v>93</v>
      </c>
      <c r="BX98" s="71" t="s">
        <v>4</v>
      </c>
      <c r="CL98" s="71" t="s">
        <v>1</v>
      </c>
      <c r="CM98" s="71" t="s">
        <v>85</v>
      </c>
    </row>
    <row r="99" spans="1:91" s="3" customFormat="1" ht="16.5" customHeight="1">
      <c r="A99" s="72" t="s">
        <v>86</v>
      </c>
      <c r="B99" s="164"/>
      <c r="C99" s="9"/>
      <c r="D99" s="9"/>
      <c r="E99" s="261" t="s">
        <v>91</v>
      </c>
      <c r="F99" s="261"/>
      <c r="G99" s="261"/>
      <c r="H99" s="261"/>
      <c r="I99" s="261"/>
      <c r="J99" s="9"/>
      <c r="K99" s="261" t="s">
        <v>92</v>
      </c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82">
        <f>'SO 02 - Revitalizace výva...'!J30</f>
        <v>0</v>
      </c>
      <c r="AH99" s="283"/>
      <c r="AI99" s="283"/>
      <c r="AJ99" s="283"/>
      <c r="AK99" s="283"/>
      <c r="AL99" s="283"/>
      <c r="AM99" s="283"/>
      <c r="AN99" s="282">
        <f t="shared" si="1"/>
        <v>0</v>
      </c>
      <c r="AO99" s="283"/>
      <c r="AP99" s="299"/>
      <c r="AQ99" s="73" t="s">
        <v>87</v>
      </c>
      <c r="AR99" s="43"/>
      <c r="AS99" s="74">
        <v>0</v>
      </c>
      <c r="AT99" s="75">
        <f t="shared" si="0"/>
        <v>0</v>
      </c>
      <c r="AU99" s="76">
        <f>'SO 02 - Revitalizace výva...'!P127</f>
        <v>5619.1952590000001</v>
      </c>
      <c r="AV99" s="75">
        <f>'SO 02 - Revitalizace výva...'!J33</f>
        <v>0</v>
      </c>
      <c r="AW99" s="75">
        <f>'SO 02 - Revitalizace výva...'!J34</f>
        <v>0</v>
      </c>
      <c r="AX99" s="75">
        <f>'SO 02 - Revitalizace výva...'!J35</f>
        <v>0</v>
      </c>
      <c r="AY99" s="75">
        <f>'SO 02 - Revitalizace výva...'!J36</f>
        <v>0</v>
      </c>
      <c r="AZ99" s="75">
        <f>'SO 02 - Revitalizace výva...'!F33</f>
        <v>0</v>
      </c>
      <c r="BA99" s="75">
        <f>'SO 02 - Revitalizace výva...'!F34</f>
        <v>0</v>
      </c>
      <c r="BB99" s="75">
        <f>'SO 02 - Revitalizace výva...'!F35</f>
        <v>0</v>
      </c>
      <c r="BC99" s="75">
        <f>'SO 02 - Revitalizace výva...'!F36</f>
        <v>0</v>
      </c>
      <c r="BD99" s="77">
        <f>'SO 02 - Revitalizace výva...'!F37</f>
        <v>0</v>
      </c>
      <c r="BT99" s="23" t="s">
        <v>85</v>
      </c>
      <c r="BU99" s="23" t="s">
        <v>88</v>
      </c>
      <c r="BV99" s="23" t="s">
        <v>78</v>
      </c>
      <c r="BW99" s="23" t="s">
        <v>93</v>
      </c>
      <c r="BX99" s="23" t="s">
        <v>4</v>
      </c>
      <c r="CL99" s="23" t="s">
        <v>1</v>
      </c>
      <c r="CM99" s="23" t="s">
        <v>85</v>
      </c>
    </row>
    <row r="100" spans="1:91" s="3" customFormat="1" ht="16.5" customHeight="1">
      <c r="A100" s="72" t="s">
        <v>86</v>
      </c>
      <c r="B100" s="164"/>
      <c r="C100" s="9"/>
      <c r="D100" s="9"/>
      <c r="E100" s="261" t="s">
        <v>94</v>
      </c>
      <c r="F100" s="261"/>
      <c r="G100" s="261"/>
      <c r="H100" s="261"/>
      <c r="I100" s="261"/>
      <c r="J100" s="9"/>
      <c r="K100" s="261" t="s">
        <v>95</v>
      </c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82">
        <f>'SO 02.1 - Sdruženy funkčn...'!J32</f>
        <v>0</v>
      </c>
      <c r="AH100" s="283"/>
      <c r="AI100" s="283"/>
      <c r="AJ100" s="283"/>
      <c r="AK100" s="283"/>
      <c r="AL100" s="283"/>
      <c r="AM100" s="283"/>
      <c r="AN100" s="282">
        <f t="shared" si="1"/>
        <v>0</v>
      </c>
      <c r="AO100" s="283"/>
      <c r="AP100" s="299"/>
      <c r="AQ100" s="73" t="s">
        <v>87</v>
      </c>
      <c r="AR100" s="43"/>
      <c r="AS100" s="74">
        <v>0</v>
      </c>
      <c r="AT100" s="75">
        <f t="shared" si="0"/>
        <v>0</v>
      </c>
      <c r="AU100" s="76">
        <f>'SO 02.1 - Sdruženy funkčn...'!P130</f>
        <v>383.25111000000004</v>
      </c>
      <c r="AV100" s="75">
        <f>'SO 02.1 - Sdruženy funkčn...'!J35</f>
        <v>0</v>
      </c>
      <c r="AW100" s="75">
        <f>'SO 02.1 - Sdruženy funkčn...'!J36</f>
        <v>0</v>
      </c>
      <c r="AX100" s="75">
        <f>'SO 02.1 - Sdruženy funkčn...'!J37</f>
        <v>0</v>
      </c>
      <c r="AY100" s="75">
        <f>'SO 02.1 - Sdruženy funkčn...'!J38</f>
        <v>0</v>
      </c>
      <c r="AZ100" s="75">
        <f>'SO 02.1 - Sdruženy funkčn...'!F35</f>
        <v>0</v>
      </c>
      <c r="BA100" s="75">
        <f>'SO 02.1 - Sdruženy funkčn...'!F36</f>
        <v>0</v>
      </c>
      <c r="BB100" s="75">
        <f>'SO 02.1 - Sdruženy funkčn...'!F37</f>
        <v>0</v>
      </c>
      <c r="BC100" s="75">
        <f>'SO 02.1 - Sdruženy funkčn...'!F38</f>
        <v>0</v>
      </c>
      <c r="BD100" s="77">
        <f>'SO 02.1 - Sdruženy funkčn...'!F39</f>
        <v>0</v>
      </c>
      <c r="BT100" s="23" t="s">
        <v>85</v>
      </c>
      <c r="BV100" s="23" t="s">
        <v>78</v>
      </c>
      <c r="BW100" s="23" t="s">
        <v>96</v>
      </c>
      <c r="BX100" s="23" t="s">
        <v>93</v>
      </c>
      <c r="CL100" s="23" t="s">
        <v>1</v>
      </c>
    </row>
    <row r="101" spans="1:91" s="6" customFormat="1" ht="16.5" customHeight="1">
      <c r="A101" s="72" t="s">
        <v>86</v>
      </c>
      <c r="B101" s="173"/>
      <c r="C101" s="174"/>
      <c r="D101" s="255" t="s">
        <v>97</v>
      </c>
      <c r="E101" s="255"/>
      <c r="F101" s="255"/>
      <c r="G101" s="255"/>
      <c r="H101" s="255"/>
      <c r="I101" s="175"/>
      <c r="J101" s="255" t="s">
        <v>98</v>
      </c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84">
        <f>'SO 03 - Plocha sportoviště'!J30</f>
        <v>0</v>
      </c>
      <c r="AH101" s="285"/>
      <c r="AI101" s="285"/>
      <c r="AJ101" s="285"/>
      <c r="AK101" s="285"/>
      <c r="AL101" s="285"/>
      <c r="AM101" s="285"/>
      <c r="AN101" s="284">
        <f t="shared" si="1"/>
        <v>0</v>
      </c>
      <c r="AO101" s="285"/>
      <c r="AP101" s="298"/>
      <c r="AQ101" s="66" t="s">
        <v>82</v>
      </c>
      <c r="AR101" s="65"/>
      <c r="AS101" s="67">
        <v>0</v>
      </c>
      <c r="AT101" s="68">
        <f t="shared" si="0"/>
        <v>0</v>
      </c>
      <c r="AU101" s="69">
        <f>'SO 03 - Plocha sportoviště'!P129</f>
        <v>908.02520000000015</v>
      </c>
      <c r="AV101" s="68">
        <f>'SO 03 - Plocha sportoviště'!J33</f>
        <v>0</v>
      </c>
      <c r="AW101" s="68">
        <f>'SO 03 - Plocha sportoviště'!J34</f>
        <v>0</v>
      </c>
      <c r="AX101" s="68">
        <f>'SO 03 - Plocha sportoviště'!J35</f>
        <v>0</v>
      </c>
      <c r="AY101" s="68">
        <f>'SO 03 - Plocha sportoviště'!J36</f>
        <v>0</v>
      </c>
      <c r="AZ101" s="68">
        <f>'SO 03 - Plocha sportoviště'!F33</f>
        <v>0</v>
      </c>
      <c r="BA101" s="68">
        <f>'SO 03 - Plocha sportoviště'!F34</f>
        <v>0</v>
      </c>
      <c r="BB101" s="68">
        <f>'SO 03 - Plocha sportoviště'!F35</f>
        <v>0</v>
      </c>
      <c r="BC101" s="68">
        <f>'SO 03 - Plocha sportoviště'!F36</f>
        <v>0</v>
      </c>
      <c r="BD101" s="70">
        <f>'SO 03 - Plocha sportoviště'!F37</f>
        <v>0</v>
      </c>
      <c r="BT101" s="71" t="s">
        <v>83</v>
      </c>
      <c r="BV101" s="71" t="s">
        <v>78</v>
      </c>
      <c r="BW101" s="71" t="s">
        <v>99</v>
      </c>
      <c r="BX101" s="71" t="s">
        <v>4</v>
      </c>
      <c r="CL101" s="71" t="s">
        <v>1</v>
      </c>
      <c r="CM101" s="71" t="s">
        <v>85</v>
      </c>
    </row>
    <row r="102" spans="1:91" s="6" customFormat="1" ht="16.5" customHeight="1">
      <c r="A102" s="72" t="s">
        <v>86</v>
      </c>
      <c r="B102" s="173"/>
      <c r="C102" s="174"/>
      <c r="D102" s="255" t="s">
        <v>100</v>
      </c>
      <c r="E102" s="255"/>
      <c r="F102" s="255"/>
      <c r="G102" s="255"/>
      <c r="H102" s="255"/>
      <c r="I102" s="175"/>
      <c r="J102" s="255" t="s">
        <v>101</v>
      </c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84">
        <f>'SO 04 - Vegetační úpravy'!J30</f>
        <v>0</v>
      </c>
      <c r="AH102" s="285"/>
      <c r="AI102" s="285"/>
      <c r="AJ102" s="285"/>
      <c r="AK102" s="285"/>
      <c r="AL102" s="285"/>
      <c r="AM102" s="285"/>
      <c r="AN102" s="284">
        <f t="shared" si="1"/>
        <v>0</v>
      </c>
      <c r="AO102" s="285"/>
      <c r="AP102" s="298"/>
      <c r="AQ102" s="66" t="s">
        <v>82</v>
      </c>
      <c r="AR102" s="65"/>
      <c r="AS102" s="67">
        <v>0</v>
      </c>
      <c r="AT102" s="68">
        <f t="shared" si="0"/>
        <v>0</v>
      </c>
      <c r="AU102" s="69">
        <f>'SO 04 - Vegetační úpravy'!P121</f>
        <v>2159.4377370000002</v>
      </c>
      <c r="AV102" s="68">
        <f>'SO 04 - Vegetační úpravy'!J33</f>
        <v>0</v>
      </c>
      <c r="AW102" s="68">
        <f>'SO 04 - Vegetační úpravy'!J34</f>
        <v>0</v>
      </c>
      <c r="AX102" s="68">
        <f>'SO 04 - Vegetační úpravy'!J35</f>
        <v>0</v>
      </c>
      <c r="AY102" s="68">
        <f>'SO 04 - Vegetační úpravy'!J36</f>
        <v>0</v>
      </c>
      <c r="AZ102" s="68">
        <f>'SO 04 - Vegetační úpravy'!F33</f>
        <v>0</v>
      </c>
      <c r="BA102" s="68">
        <f>'SO 04 - Vegetační úpravy'!F34</f>
        <v>0</v>
      </c>
      <c r="BB102" s="68">
        <f>'SO 04 - Vegetační úpravy'!F35</f>
        <v>0</v>
      </c>
      <c r="BC102" s="68">
        <f>'SO 04 - Vegetační úpravy'!F36</f>
        <v>0</v>
      </c>
      <c r="BD102" s="70">
        <f>'SO 04 - Vegetační úpravy'!F37</f>
        <v>0</v>
      </c>
      <c r="BT102" s="71" t="s">
        <v>83</v>
      </c>
      <c r="BV102" s="71" t="s">
        <v>78</v>
      </c>
      <c r="BW102" s="71" t="s">
        <v>102</v>
      </c>
      <c r="BX102" s="71" t="s">
        <v>4</v>
      </c>
      <c r="CL102" s="71" t="s">
        <v>1</v>
      </c>
      <c r="CM102" s="71" t="s">
        <v>85</v>
      </c>
    </row>
    <row r="103" spans="1:91" s="6" customFormat="1" ht="16.5" customHeight="1">
      <c r="A103" s="72" t="s">
        <v>86</v>
      </c>
      <c r="B103" s="173"/>
      <c r="C103" s="174"/>
      <c r="D103" s="265" t="s">
        <v>103</v>
      </c>
      <c r="E103" s="265"/>
      <c r="F103" s="265"/>
      <c r="G103" s="265"/>
      <c r="H103" s="265"/>
      <c r="I103" s="178"/>
      <c r="J103" s="265" t="s">
        <v>1358</v>
      </c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84">
        <v>0</v>
      </c>
      <c r="AH103" s="285"/>
      <c r="AI103" s="285"/>
      <c r="AJ103" s="285"/>
      <c r="AK103" s="285"/>
      <c r="AL103" s="285"/>
      <c r="AM103" s="285"/>
      <c r="AN103" s="284">
        <f t="shared" si="1"/>
        <v>0</v>
      </c>
      <c r="AO103" s="285"/>
      <c r="AP103" s="298"/>
      <c r="AQ103" s="66" t="s">
        <v>82</v>
      </c>
      <c r="AR103" s="65"/>
      <c r="AS103" s="67">
        <v>0</v>
      </c>
      <c r="AT103" s="68">
        <v>0</v>
      </c>
      <c r="AU103" s="69">
        <v>0</v>
      </c>
      <c r="AV103" s="68">
        <v>0</v>
      </c>
      <c r="AW103" s="68">
        <v>0</v>
      </c>
      <c r="AX103" s="68">
        <v>0</v>
      </c>
      <c r="AY103" s="68">
        <v>0</v>
      </c>
      <c r="AZ103" s="68">
        <v>0</v>
      </c>
      <c r="BA103" s="68">
        <v>0</v>
      </c>
      <c r="BB103" s="68">
        <v>0</v>
      </c>
      <c r="BC103" s="68">
        <v>0</v>
      </c>
      <c r="BD103" s="70">
        <v>0</v>
      </c>
      <c r="BT103" s="71" t="s">
        <v>83</v>
      </c>
      <c r="BV103" s="71" t="s">
        <v>78</v>
      </c>
      <c r="BW103" s="71" t="s">
        <v>104</v>
      </c>
      <c r="BX103" s="71" t="s">
        <v>4</v>
      </c>
      <c r="CL103" s="71" t="s">
        <v>1</v>
      </c>
      <c r="CM103" s="71" t="s">
        <v>85</v>
      </c>
    </row>
    <row r="104" spans="1:91" s="6" customFormat="1" ht="16.5" customHeight="1">
      <c r="A104" s="72" t="s">
        <v>86</v>
      </c>
      <c r="B104" s="173"/>
      <c r="C104" s="174"/>
      <c r="D104" s="265" t="s">
        <v>105</v>
      </c>
      <c r="E104" s="265"/>
      <c r="F104" s="265"/>
      <c r="G104" s="265"/>
      <c r="H104" s="265"/>
      <c r="I104" s="178"/>
      <c r="J104" s="254" t="s">
        <v>1359</v>
      </c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84">
        <v>0</v>
      </c>
      <c r="AH104" s="285"/>
      <c r="AI104" s="285"/>
      <c r="AJ104" s="285"/>
      <c r="AK104" s="285"/>
      <c r="AL104" s="285"/>
      <c r="AM104" s="285"/>
      <c r="AN104" s="284">
        <f t="shared" si="1"/>
        <v>0</v>
      </c>
      <c r="AO104" s="285"/>
      <c r="AP104" s="298"/>
      <c r="AQ104" s="66" t="s">
        <v>82</v>
      </c>
      <c r="AR104" s="65"/>
      <c r="AS104" s="67">
        <v>0</v>
      </c>
      <c r="AT104" s="68">
        <v>0</v>
      </c>
      <c r="AU104" s="69">
        <v>0</v>
      </c>
      <c r="AV104" s="68">
        <v>0</v>
      </c>
      <c r="AW104" s="68">
        <v>0</v>
      </c>
      <c r="AX104" s="68">
        <v>0</v>
      </c>
      <c r="AY104" s="68">
        <v>0</v>
      </c>
      <c r="AZ104" s="68">
        <v>0</v>
      </c>
      <c r="BA104" s="68">
        <v>0</v>
      </c>
      <c r="BB104" s="68">
        <v>0</v>
      </c>
      <c r="BC104" s="68">
        <v>0</v>
      </c>
      <c r="BD104" s="70">
        <v>0</v>
      </c>
      <c r="BT104" s="71" t="s">
        <v>83</v>
      </c>
      <c r="BV104" s="71" t="s">
        <v>78</v>
      </c>
      <c r="BW104" s="71" t="s">
        <v>106</v>
      </c>
      <c r="BX104" s="71" t="s">
        <v>4</v>
      </c>
      <c r="CL104" s="71" t="s">
        <v>1</v>
      </c>
      <c r="CM104" s="71" t="s">
        <v>85</v>
      </c>
    </row>
    <row r="105" spans="1:91" s="6" customFormat="1" ht="16.5" customHeight="1">
      <c r="A105" s="72" t="s">
        <v>86</v>
      </c>
      <c r="B105" s="173"/>
      <c r="C105" s="174"/>
      <c r="D105" s="255" t="s">
        <v>107</v>
      </c>
      <c r="E105" s="255"/>
      <c r="F105" s="255"/>
      <c r="G105" s="255"/>
      <c r="H105" s="255"/>
      <c r="I105" s="175"/>
      <c r="J105" s="255" t="s">
        <v>108</v>
      </c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84">
        <f>'7 - Ostatní a vedlejší ná...'!J30</f>
        <v>0</v>
      </c>
      <c r="AH105" s="285"/>
      <c r="AI105" s="285"/>
      <c r="AJ105" s="285"/>
      <c r="AK105" s="285"/>
      <c r="AL105" s="285"/>
      <c r="AM105" s="285"/>
      <c r="AN105" s="284">
        <f t="shared" si="1"/>
        <v>0</v>
      </c>
      <c r="AO105" s="285"/>
      <c r="AP105" s="298"/>
      <c r="AQ105" s="66" t="s">
        <v>82</v>
      </c>
      <c r="AR105" s="65"/>
      <c r="AS105" s="78">
        <v>0</v>
      </c>
      <c r="AT105" s="79">
        <f t="shared" si="0"/>
        <v>0</v>
      </c>
      <c r="AU105" s="80">
        <f>'7 - Ostatní a vedlejší ná...'!P118</f>
        <v>0</v>
      </c>
      <c r="AV105" s="79">
        <f>'7 - Ostatní a vedlejší ná...'!J33</f>
        <v>0</v>
      </c>
      <c r="AW105" s="79">
        <f>'7 - Ostatní a vedlejší ná...'!J34</f>
        <v>0</v>
      </c>
      <c r="AX105" s="79">
        <f>'7 - Ostatní a vedlejší ná...'!J35</f>
        <v>0</v>
      </c>
      <c r="AY105" s="79">
        <f>'7 - Ostatní a vedlejší ná...'!J36</f>
        <v>0</v>
      </c>
      <c r="AZ105" s="79">
        <f>'7 - Ostatní a vedlejší ná...'!F33</f>
        <v>0</v>
      </c>
      <c r="BA105" s="79">
        <f>'7 - Ostatní a vedlejší ná...'!F34</f>
        <v>0</v>
      </c>
      <c r="BB105" s="79">
        <f>'7 - Ostatní a vedlejší ná...'!F35</f>
        <v>0</v>
      </c>
      <c r="BC105" s="79">
        <f>'7 - Ostatní a vedlejší ná...'!F36</f>
        <v>0</v>
      </c>
      <c r="BD105" s="81">
        <f>'7 - Ostatní a vedlejší ná...'!F37</f>
        <v>0</v>
      </c>
      <c r="BT105" s="71" t="s">
        <v>83</v>
      </c>
      <c r="BV105" s="71" t="s">
        <v>78</v>
      </c>
      <c r="BW105" s="71" t="s">
        <v>109</v>
      </c>
      <c r="BX105" s="71" t="s">
        <v>4</v>
      </c>
      <c r="CL105" s="71" t="s">
        <v>110</v>
      </c>
      <c r="CM105" s="71" t="s">
        <v>85</v>
      </c>
    </row>
    <row r="106" spans="1:91" s="1" customFormat="1" ht="30" customHeight="1">
      <c r="B106" s="162"/>
      <c r="AP106" s="163"/>
      <c r="AR106" s="27"/>
    </row>
    <row r="107" spans="1:91" s="1" customFormat="1" ht="6.95" customHeight="1">
      <c r="B107" s="179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1"/>
      <c r="AQ107" s="40"/>
      <c r="AR107" s="27"/>
    </row>
  </sheetData>
  <sheetProtection algorithmName="SHA-512" hashValue="63NffLJGi8k2K2h/lKL76cT02ncSZ0A9yTTHtSs+McPR1dupxMgFFPcUbQiOHg2QhLqYFnwfLmptSrjivEuVQQ==" saltValue="/yLbi2221lXNyFonKlUwXg==" spinCount="100000" sheet="1" objects="1" scenarios="1"/>
  <mergeCells count="82">
    <mergeCell ref="AN105:AP105"/>
    <mergeCell ref="AG105:AM105"/>
    <mergeCell ref="AG94:AM94"/>
    <mergeCell ref="AN94:AP94"/>
    <mergeCell ref="AG104:AM104"/>
    <mergeCell ref="AN102:AP102"/>
    <mergeCell ref="AN103:AP103"/>
    <mergeCell ref="AN104:AP104"/>
    <mergeCell ref="AM90:AP90"/>
    <mergeCell ref="AM89:AP89"/>
    <mergeCell ref="AM87:AN87"/>
    <mergeCell ref="AN101:AP101"/>
    <mergeCell ref="AN97:AP97"/>
    <mergeCell ref="AN99:AP99"/>
    <mergeCell ref="AN96:AP96"/>
    <mergeCell ref="AN95:AP95"/>
    <mergeCell ref="AN98:AP98"/>
    <mergeCell ref="AN100:AP100"/>
    <mergeCell ref="AN92:AP92"/>
    <mergeCell ref="AR2:BE2"/>
    <mergeCell ref="AG97:AM97"/>
    <mergeCell ref="AG103:AM103"/>
    <mergeCell ref="AG102:AM102"/>
    <mergeCell ref="AG92:AM92"/>
    <mergeCell ref="AG101:AM101"/>
    <mergeCell ref="AG100:AM100"/>
    <mergeCell ref="AG95:AM95"/>
    <mergeCell ref="AG99:AM99"/>
    <mergeCell ref="AG96:AM96"/>
    <mergeCell ref="AG98:AM98"/>
    <mergeCell ref="AS89:AT91"/>
    <mergeCell ref="L85:AJ85"/>
    <mergeCell ref="J98:AF98"/>
    <mergeCell ref="K100:AF100"/>
    <mergeCell ref="K99:AF99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E97:I97"/>
    <mergeCell ref="I92:AF92"/>
    <mergeCell ref="J95:AF95"/>
    <mergeCell ref="J101:AF101"/>
    <mergeCell ref="D105:H105"/>
    <mergeCell ref="J105:AF105"/>
    <mergeCell ref="J103:AF103"/>
    <mergeCell ref="J104:AF104"/>
    <mergeCell ref="J102:AF102"/>
    <mergeCell ref="BE5:BE34"/>
    <mergeCell ref="E14:AJ14"/>
    <mergeCell ref="K96:AF96"/>
    <mergeCell ref="K97:AF97"/>
    <mergeCell ref="C92:G92"/>
    <mergeCell ref="D104:H104"/>
    <mergeCell ref="D98:H98"/>
    <mergeCell ref="D103:H103"/>
    <mergeCell ref="D102:H102"/>
    <mergeCell ref="D101:H101"/>
    <mergeCell ref="D95:H95"/>
    <mergeCell ref="E100:I100"/>
    <mergeCell ref="E96:I96"/>
    <mergeCell ref="E99:I99"/>
  </mergeCells>
  <hyperlinks>
    <hyperlink ref="A96" location="'SO 01 - Revitalizace náhonu'!C2" display="/" xr:uid="{00000000-0004-0000-0000-000000000000}"/>
    <hyperlink ref="A97" location="'SO 01.1 - Demolice obtoku '!C2" display="/" xr:uid="{00000000-0004-0000-0000-000001000000}"/>
    <hyperlink ref="A99" location="'SO 02 - Revitalizace výva...'!C2" display="/" xr:uid="{00000000-0004-0000-0000-000002000000}"/>
    <hyperlink ref="A100" location="'SO 02.1 - Sdruženy funkčn...'!C2" display="/" xr:uid="{00000000-0004-0000-0000-000003000000}"/>
    <hyperlink ref="A101" location="'SO 03 - Plocha sportoviště'!C2" display="/" xr:uid="{00000000-0004-0000-0000-000004000000}"/>
    <hyperlink ref="A102" location="'SO 04 - Vegetační úpravy'!C2" display="/" xr:uid="{00000000-0004-0000-0000-000005000000}"/>
    <hyperlink ref="A103" location="'SO 05 - Cesta Svratecký n...'!C2" display="/" xr:uid="{00000000-0004-0000-0000-000006000000}"/>
    <hyperlink ref="A104" location="'SO 06 - Prodloužení cesty...'!C2" display="/" xr:uid="{00000000-0004-0000-0000-000007000000}"/>
    <hyperlink ref="A105" location="'7 - Ostatní a vedlejší ná...'!C2" display="/" xr:uid="{00000000-0004-0000-0000-000008000000}"/>
  </hyperlinks>
  <pageMargins left="0.39374999999999999" right="0.39374999999999999" top="0.39374999999999999" bottom="0.39374999999999999" header="0" footer="0"/>
  <pageSetup paperSize="9" scale="73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6"/>
  <sheetViews>
    <sheetView showGridLines="0" topLeftCell="A107" zoomScaleNormal="100" zoomScaleSheetLayoutView="100" workbookViewId="0">
      <selection activeCell="I129" sqref="I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.66406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111</v>
      </c>
      <c r="L4" s="20"/>
      <c r="M4" s="82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4" t="s">
        <v>14</v>
      </c>
      <c r="L6" s="20"/>
    </row>
    <row r="7" spans="2:46" ht="16.5" customHeight="1">
      <c r="B7" s="20"/>
      <c r="E7" s="304" t="str">
        <f>'Rekapitulace stavby'!K6</f>
        <v>Revitalizace toku a vývařiště Svrateckého náhonu</v>
      </c>
      <c r="F7" s="305"/>
      <c r="G7" s="305"/>
      <c r="H7" s="305"/>
      <c r="L7" s="20"/>
    </row>
    <row r="8" spans="2:46" s="1" customFormat="1" ht="12" customHeight="1">
      <c r="B8" s="27"/>
      <c r="D8" s="24" t="s">
        <v>112</v>
      </c>
      <c r="L8" s="27"/>
    </row>
    <row r="9" spans="2:46" s="1" customFormat="1" ht="16.5" customHeight="1">
      <c r="B9" s="27"/>
      <c r="E9" s="292" t="s">
        <v>113</v>
      </c>
      <c r="F9" s="306"/>
      <c r="G9" s="306"/>
      <c r="H9" s="306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16</v>
      </c>
      <c r="F11" s="23" t="s">
        <v>1</v>
      </c>
      <c r="I11" s="24" t="s">
        <v>17</v>
      </c>
      <c r="J11" s="23" t="s">
        <v>1</v>
      </c>
      <c r="L11" s="27"/>
    </row>
    <row r="12" spans="2:46" s="1" customFormat="1" ht="12" customHeight="1">
      <c r="B12" s="27"/>
      <c r="D12" s="24" t="s">
        <v>18</v>
      </c>
      <c r="F12" s="23" t="s">
        <v>19</v>
      </c>
      <c r="I12" s="24" t="s">
        <v>20</v>
      </c>
      <c r="J12" s="45"/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3" t="s">
        <v>23</v>
      </c>
      <c r="L14" s="27"/>
    </row>
    <row r="15" spans="2:46" s="1" customFormat="1" ht="18" customHeight="1">
      <c r="B15" s="27"/>
      <c r="E15" s="23" t="s">
        <v>24</v>
      </c>
      <c r="I15" s="24" t="s">
        <v>25</v>
      </c>
      <c r="J15" s="23" t="s">
        <v>26</v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1364</v>
      </c>
      <c r="I17" s="24" t="s">
        <v>22</v>
      </c>
      <c r="J17" s="155" t="s">
        <v>1362</v>
      </c>
      <c r="L17" s="27"/>
    </row>
    <row r="18" spans="2:12" s="1" customFormat="1" ht="18" customHeight="1">
      <c r="B18" s="27"/>
      <c r="E18" s="307" t="s">
        <v>1362</v>
      </c>
      <c r="F18" s="267"/>
      <c r="G18" s="267"/>
      <c r="H18" s="267"/>
      <c r="I18" s="24" t="s">
        <v>25</v>
      </c>
      <c r="J18" s="155" t="s">
        <v>1362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28</v>
      </c>
      <c r="I20" s="24" t="s">
        <v>22</v>
      </c>
      <c r="J20" s="23" t="s">
        <v>29</v>
      </c>
      <c r="L20" s="27"/>
    </row>
    <row r="21" spans="2:12" s="1" customFormat="1" ht="18" customHeight="1">
      <c r="B21" s="27"/>
      <c r="E21" s="23" t="s">
        <v>30</v>
      </c>
      <c r="I21" s="24" t="s">
        <v>25</v>
      </c>
      <c r="J21" s="23" t="s">
        <v>31</v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33</v>
      </c>
      <c r="I23" s="24" t="s">
        <v>22</v>
      </c>
      <c r="J23" s="23" t="s">
        <v>1</v>
      </c>
      <c r="L23" s="27"/>
    </row>
    <row r="24" spans="2:12" s="1" customFormat="1" ht="18" customHeight="1">
      <c r="B24" s="27"/>
      <c r="E24" s="23" t="s">
        <v>34</v>
      </c>
      <c r="I24" s="24" t="s">
        <v>25</v>
      </c>
      <c r="J24" s="23" t="s">
        <v>1</v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35</v>
      </c>
      <c r="L26" s="27"/>
    </row>
    <row r="27" spans="2:12" s="7" customFormat="1" ht="71.25" customHeight="1">
      <c r="B27" s="83"/>
      <c r="E27" s="270" t="s">
        <v>36</v>
      </c>
      <c r="F27" s="270"/>
      <c r="G27" s="270"/>
      <c r="H27" s="270"/>
      <c r="L27" s="83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6"/>
      <c r="E29" s="46"/>
      <c r="F29" s="46"/>
      <c r="G29" s="46"/>
      <c r="H29" s="46"/>
      <c r="I29" s="46"/>
      <c r="J29" s="46"/>
      <c r="K29" s="46"/>
      <c r="L29" s="27"/>
    </row>
    <row r="30" spans="2:12" s="1" customFormat="1" ht="25.35" customHeight="1">
      <c r="B30" s="27"/>
      <c r="D30" s="84" t="s">
        <v>37</v>
      </c>
      <c r="J30" s="57">
        <f>ROUND(J126, 2)</f>
        <v>0</v>
      </c>
      <c r="L30" s="27"/>
    </row>
    <row r="31" spans="2:12" s="1" customFormat="1" ht="6.95" customHeight="1">
      <c r="B31" s="27"/>
      <c r="D31" s="46"/>
      <c r="E31" s="46"/>
      <c r="F31" s="46"/>
      <c r="G31" s="46"/>
      <c r="H31" s="46"/>
      <c r="I31" s="46"/>
      <c r="J31" s="46"/>
      <c r="K31" s="46"/>
      <c r="L31" s="27"/>
    </row>
    <row r="32" spans="2:12" s="1" customFormat="1" ht="14.45" customHeight="1">
      <c r="B32" s="27"/>
      <c r="F32" s="30" t="s">
        <v>39</v>
      </c>
      <c r="I32" s="30" t="s">
        <v>38</v>
      </c>
      <c r="J32" s="30" t="s">
        <v>40</v>
      </c>
      <c r="L32" s="27"/>
    </row>
    <row r="33" spans="2:12" s="1" customFormat="1" ht="14.45" customHeight="1">
      <c r="B33" s="27"/>
      <c r="D33" s="48" t="s">
        <v>41</v>
      </c>
      <c r="E33" s="24" t="s">
        <v>42</v>
      </c>
      <c r="F33" s="75">
        <f>ROUND((SUM(BE126:BE285)),  2)</f>
        <v>0</v>
      </c>
      <c r="I33" s="85">
        <v>0.21</v>
      </c>
      <c r="J33" s="75">
        <f>ROUND(((SUM(BE126:BE285))*I33),  2)</f>
        <v>0</v>
      </c>
      <c r="L33" s="27"/>
    </row>
    <row r="34" spans="2:12" s="1" customFormat="1" ht="14.45" customHeight="1">
      <c r="B34" s="27"/>
      <c r="E34" s="24" t="s">
        <v>43</v>
      </c>
      <c r="F34" s="75">
        <f>ROUND((SUM(BF126:BF285)),  2)</f>
        <v>0</v>
      </c>
      <c r="I34" s="85">
        <v>0.12</v>
      </c>
      <c r="J34" s="75">
        <f>ROUND(((SUM(BF126:BF285))*I34),  2)</f>
        <v>0</v>
      </c>
      <c r="L34" s="27"/>
    </row>
    <row r="35" spans="2:12" s="1" customFormat="1" ht="14.45" hidden="1" customHeight="1">
      <c r="B35" s="27"/>
      <c r="E35" s="24" t="s">
        <v>44</v>
      </c>
      <c r="F35" s="75">
        <f>ROUND((SUM(BG126:BG285)),  2)</f>
        <v>0</v>
      </c>
      <c r="I35" s="85">
        <v>0.21</v>
      </c>
      <c r="J35" s="75">
        <f>0</f>
        <v>0</v>
      </c>
      <c r="L35" s="27"/>
    </row>
    <row r="36" spans="2:12" s="1" customFormat="1" ht="14.45" hidden="1" customHeight="1">
      <c r="B36" s="27"/>
      <c r="E36" s="24" t="s">
        <v>45</v>
      </c>
      <c r="F36" s="75">
        <f>ROUND((SUM(BH126:BH285)),  2)</f>
        <v>0</v>
      </c>
      <c r="I36" s="85">
        <v>0.12</v>
      </c>
      <c r="J36" s="75">
        <f>0</f>
        <v>0</v>
      </c>
      <c r="L36" s="27"/>
    </row>
    <row r="37" spans="2:12" s="1" customFormat="1" ht="14.45" hidden="1" customHeight="1">
      <c r="B37" s="27"/>
      <c r="E37" s="24" t="s">
        <v>46</v>
      </c>
      <c r="F37" s="75">
        <f>ROUND((SUM(BI126:BI285)),  2)</f>
        <v>0</v>
      </c>
      <c r="I37" s="85">
        <v>0</v>
      </c>
      <c r="J37" s="75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SUM(J30:J37)</f>
        <v>0</v>
      </c>
      <c r="K39" s="91"/>
      <c r="L39" s="27"/>
    </row>
    <row r="40" spans="2:12" s="1" customFormat="1" ht="14.45" customHeight="1">
      <c r="B40" s="27"/>
      <c r="L40" s="27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7"/>
      <c r="D50" s="36" t="s">
        <v>50</v>
      </c>
      <c r="E50" s="37"/>
      <c r="F50" s="37"/>
      <c r="G50" s="36" t="s">
        <v>51</v>
      </c>
      <c r="H50" s="37"/>
      <c r="I50" s="37"/>
      <c r="J50" s="37"/>
      <c r="K50" s="37"/>
      <c r="L50" s="27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27"/>
      <c r="D61" s="38" t="s">
        <v>52</v>
      </c>
      <c r="E61" s="29"/>
      <c r="F61" s="92" t="s">
        <v>53</v>
      </c>
      <c r="G61" s="38" t="s">
        <v>52</v>
      </c>
      <c r="H61" s="29"/>
      <c r="I61" s="29"/>
      <c r="J61" s="93" t="s">
        <v>53</v>
      </c>
      <c r="K61" s="29"/>
      <c r="L61" s="27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27"/>
      <c r="D65" s="36" t="s">
        <v>54</v>
      </c>
      <c r="E65" s="37"/>
      <c r="F65" s="37"/>
      <c r="G65" s="36" t="s">
        <v>1364</v>
      </c>
      <c r="H65" s="37"/>
      <c r="I65" s="37"/>
      <c r="J65" s="37"/>
      <c r="K65" s="37"/>
      <c r="L65" s="27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27"/>
      <c r="D76" s="38" t="s">
        <v>52</v>
      </c>
      <c r="E76" s="29"/>
      <c r="F76" s="92" t="s">
        <v>53</v>
      </c>
      <c r="G76" s="38" t="s">
        <v>52</v>
      </c>
      <c r="H76" s="29"/>
      <c r="I76" s="29"/>
      <c r="J76" s="93" t="s">
        <v>53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>
      <c r="B82" s="27"/>
      <c r="C82" s="21" t="s">
        <v>114</v>
      </c>
      <c r="L82" s="27"/>
    </row>
    <row r="83" spans="2:47" s="1" customFormat="1" ht="6.95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16.5" customHeight="1">
      <c r="B85" s="27"/>
      <c r="E85" s="304" t="str">
        <f>E7</f>
        <v>Revitalizace toku a vývařiště Svrateckého náhonu</v>
      </c>
      <c r="F85" s="305"/>
      <c r="G85" s="305"/>
      <c r="H85" s="305"/>
      <c r="L85" s="27"/>
    </row>
    <row r="86" spans="2:47" s="1" customFormat="1" ht="12" customHeight="1">
      <c r="B86" s="27"/>
      <c r="C86" s="24" t="s">
        <v>112</v>
      </c>
      <c r="L86" s="27"/>
    </row>
    <row r="87" spans="2:47" s="1" customFormat="1" ht="16.5" customHeight="1">
      <c r="B87" s="27"/>
      <c r="E87" s="292" t="str">
        <f>E9</f>
        <v>SO 01 - Revitalizace náhonu</v>
      </c>
      <c r="F87" s="306"/>
      <c r="G87" s="306"/>
      <c r="H87" s="306"/>
      <c r="L87" s="27"/>
    </row>
    <row r="88" spans="2:47" s="1" customFormat="1" ht="6.95" customHeight="1">
      <c r="B88" s="27"/>
      <c r="L88" s="27"/>
    </row>
    <row r="89" spans="2:47" s="1" customFormat="1" ht="12" customHeight="1">
      <c r="B89" s="27"/>
      <c r="C89" s="24" t="s">
        <v>18</v>
      </c>
      <c r="F89" s="23" t="str">
        <f>F12</f>
        <v>Brno- Svratecký náhon</v>
      </c>
      <c r="I89" s="24" t="s">
        <v>20</v>
      </c>
      <c r="J89" s="45" t="str">
        <f>IF(J12="","",J12)</f>
        <v/>
      </c>
      <c r="L89" s="27"/>
    </row>
    <row r="90" spans="2:47" s="1" customFormat="1" ht="6.95" customHeight="1">
      <c r="B90" s="27"/>
      <c r="L90" s="27"/>
    </row>
    <row r="91" spans="2:47" s="1" customFormat="1" ht="15.2" customHeight="1">
      <c r="B91" s="27"/>
      <c r="C91" s="24" t="s">
        <v>21</v>
      </c>
      <c r="F91" s="23" t="str">
        <f>E15</f>
        <v>Statutární město Brno</v>
      </c>
      <c r="I91" s="24" t="s">
        <v>28</v>
      </c>
      <c r="J91" s="25" t="str">
        <f>E21</f>
        <v>ŠINDLAR s.r.o.</v>
      </c>
      <c r="L91" s="27"/>
    </row>
    <row r="92" spans="2:47" s="1" customFormat="1" ht="15.2" customHeight="1">
      <c r="B92" s="27"/>
      <c r="C92" s="24" t="s">
        <v>27</v>
      </c>
      <c r="F92" s="23" t="str">
        <f>IF(E18="","",E18)</f>
        <v>Vyplň údaj</v>
      </c>
      <c r="I92" s="24" t="s">
        <v>33</v>
      </c>
      <c r="J92" s="25" t="str">
        <f>E24</f>
        <v>Roman Bárta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4" t="s">
        <v>115</v>
      </c>
      <c r="D94" s="86"/>
      <c r="E94" s="86"/>
      <c r="F94" s="86"/>
      <c r="G94" s="86"/>
      <c r="H94" s="86"/>
      <c r="I94" s="86"/>
      <c r="J94" s="95" t="s">
        <v>116</v>
      </c>
      <c r="K94" s="86"/>
      <c r="L94" s="27"/>
    </row>
    <row r="95" spans="2:47" s="1" customFormat="1" ht="10.35" customHeight="1">
      <c r="B95" s="27"/>
      <c r="L95" s="27"/>
    </row>
    <row r="96" spans="2:47" s="1" customFormat="1" ht="22.9" customHeight="1">
      <c r="B96" s="27"/>
      <c r="C96" s="96" t="s">
        <v>117</v>
      </c>
      <c r="J96" s="57">
        <f>J126</f>
        <v>0</v>
      </c>
      <c r="L96" s="27"/>
      <c r="AU96" s="17" t="s">
        <v>118</v>
      </c>
    </row>
    <row r="97" spans="2:12" s="8" customFormat="1" ht="24.95" customHeight="1">
      <c r="B97" s="97"/>
      <c r="D97" s="98" t="s">
        <v>119</v>
      </c>
      <c r="E97" s="99"/>
      <c r="F97" s="99"/>
      <c r="G97" s="99"/>
      <c r="H97" s="99"/>
      <c r="I97" s="99"/>
      <c r="J97" s="100">
        <f>J127</f>
        <v>0</v>
      </c>
      <c r="L97" s="97"/>
    </row>
    <row r="98" spans="2:12" s="9" customFormat="1" ht="19.899999999999999" customHeight="1">
      <c r="B98" s="101"/>
      <c r="D98" s="102" t="s">
        <v>120</v>
      </c>
      <c r="E98" s="103"/>
      <c r="F98" s="103"/>
      <c r="G98" s="103"/>
      <c r="H98" s="103"/>
      <c r="I98" s="103"/>
      <c r="J98" s="104">
        <f>J128</f>
        <v>0</v>
      </c>
      <c r="L98" s="101"/>
    </row>
    <row r="99" spans="2:12" s="9" customFormat="1" ht="19.899999999999999" customHeight="1">
      <c r="B99" s="101"/>
      <c r="D99" s="102" t="s">
        <v>121</v>
      </c>
      <c r="E99" s="103"/>
      <c r="F99" s="103"/>
      <c r="G99" s="103"/>
      <c r="H99" s="103"/>
      <c r="I99" s="103"/>
      <c r="J99" s="104">
        <f>J205</f>
        <v>0</v>
      </c>
      <c r="L99" s="101"/>
    </row>
    <row r="100" spans="2:12" s="9" customFormat="1" ht="19.899999999999999" customHeight="1">
      <c r="B100" s="101"/>
      <c r="D100" s="102" t="s">
        <v>122</v>
      </c>
      <c r="E100" s="103"/>
      <c r="F100" s="103"/>
      <c r="G100" s="103"/>
      <c r="H100" s="103"/>
      <c r="I100" s="103"/>
      <c r="J100" s="104">
        <f>J220</f>
        <v>0</v>
      </c>
      <c r="L100" s="101"/>
    </row>
    <row r="101" spans="2:12" s="9" customFormat="1" ht="19.899999999999999" customHeight="1">
      <c r="B101" s="101"/>
      <c r="D101" s="102" t="s">
        <v>123</v>
      </c>
      <c r="E101" s="103"/>
      <c r="F101" s="103"/>
      <c r="G101" s="103"/>
      <c r="H101" s="103"/>
      <c r="I101" s="103"/>
      <c r="J101" s="104">
        <f>J249</f>
        <v>0</v>
      </c>
      <c r="L101" s="101"/>
    </row>
    <row r="102" spans="2:12" s="9" customFormat="1" ht="19.899999999999999" customHeight="1">
      <c r="B102" s="101"/>
      <c r="D102" s="102" t="s">
        <v>124</v>
      </c>
      <c r="E102" s="103"/>
      <c r="F102" s="103"/>
      <c r="G102" s="103"/>
      <c r="H102" s="103"/>
      <c r="I102" s="103"/>
      <c r="J102" s="104">
        <f>J253</f>
        <v>0</v>
      </c>
      <c r="L102" s="101"/>
    </row>
    <row r="103" spans="2:12" s="8" customFormat="1" ht="24.95" customHeight="1">
      <c r="B103" s="97"/>
      <c r="D103" s="98" t="s">
        <v>125</v>
      </c>
      <c r="E103" s="99"/>
      <c r="F103" s="99"/>
      <c r="G103" s="99"/>
      <c r="H103" s="99"/>
      <c r="I103" s="99"/>
      <c r="J103" s="100">
        <f>J255</f>
        <v>0</v>
      </c>
      <c r="L103" s="97"/>
    </row>
    <row r="104" spans="2:12" s="9" customFormat="1" ht="19.899999999999999" customHeight="1">
      <c r="B104" s="101"/>
      <c r="D104" s="102" t="s">
        <v>126</v>
      </c>
      <c r="E104" s="103"/>
      <c r="F104" s="103"/>
      <c r="G104" s="103"/>
      <c r="H104" s="103"/>
      <c r="I104" s="103"/>
      <c r="J104" s="104">
        <f>J256</f>
        <v>0</v>
      </c>
      <c r="L104" s="101"/>
    </row>
    <row r="105" spans="2:12" s="9" customFormat="1" ht="19.899999999999999" customHeight="1">
      <c r="B105" s="101"/>
      <c r="D105" s="102" t="s">
        <v>127</v>
      </c>
      <c r="E105" s="103"/>
      <c r="F105" s="103"/>
      <c r="G105" s="103"/>
      <c r="H105" s="103"/>
      <c r="I105" s="103"/>
      <c r="J105" s="104">
        <f>J265</f>
        <v>0</v>
      </c>
      <c r="L105" s="101"/>
    </row>
    <row r="106" spans="2:12" s="9" customFormat="1" ht="19.899999999999999" customHeight="1">
      <c r="B106" s="101"/>
      <c r="D106" s="102" t="s">
        <v>128</v>
      </c>
      <c r="E106" s="103"/>
      <c r="F106" s="103"/>
      <c r="G106" s="103"/>
      <c r="H106" s="103"/>
      <c r="I106" s="103"/>
      <c r="J106" s="104">
        <f>J279</f>
        <v>0</v>
      </c>
      <c r="L106" s="101"/>
    </row>
    <row r="107" spans="2:12" s="1" customFormat="1" ht="21.75" customHeight="1">
      <c r="B107" s="27"/>
      <c r="L107" s="27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7"/>
    </row>
    <row r="112" spans="2:12" s="1" customFormat="1" ht="6.95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7"/>
    </row>
    <row r="113" spans="2:63" s="1" customFormat="1" ht="24.95" customHeight="1">
      <c r="B113" s="27"/>
      <c r="C113" s="21" t="s">
        <v>129</v>
      </c>
      <c r="L113" s="27"/>
    </row>
    <row r="114" spans="2:63" s="1" customFormat="1" ht="6.95" customHeight="1">
      <c r="B114" s="27"/>
      <c r="L114" s="27"/>
    </row>
    <row r="115" spans="2:63" s="1" customFormat="1" ht="12" customHeight="1">
      <c r="B115" s="27"/>
      <c r="C115" s="24" t="s">
        <v>14</v>
      </c>
      <c r="L115" s="27"/>
    </row>
    <row r="116" spans="2:63" s="1" customFormat="1" ht="16.5" customHeight="1">
      <c r="B116" s="27"/>
      <c r="E116" s="304" t="str">
        <f>E7</f>
        <v>Revitalizace toku a vývařiště Svrateckého náhonu</v>
      </c>
      <c r="F116" s="305"/>
      <c r="G116" s="305"/>
      <c r="H116" s="305"/>
      <c r="L116" s="27"/>
    </row>
    <row r="117" spans="2:63" s="1" customFormat="1" ht="12" customHeight="1">
      <c r="B117" s="27"/>
      <c r="C117" s="24" t="s">
        <v>112</v>
      </c>
      <c r="L117" s="27"/>
    </row>
    <row r="118" spans="2:63" s="1" customFormat="1" ht="16.5" customHeight="1">
      <c r="B118" s="27"/>
      <c r="E118" s="292" t="str">
        <f>E9</f>
        <v>SO 01 - Revitalizace náhonu</v>
      </c>
      <c r="F118" s="306"/>
      <c r="G118" s="306"/>
      <c r="H118" s="306"/>
      <c r="L118" s="27"/>
    </row>
    <row r="119" spans="2:63" s="1" customFormat="1" ht="6.95" customHeight="1">
      <c r="B119" s="27"/>
      <c r="L119" s="27"/>
    </row>
    <row r="120" spans="2:63" s="1" customFormat="1" ht="12" customHeight="1">
      <c r="B120" s="27"/>
      <c r="C120" s="24" t="s">
        <v>18</v>
      </c>
      <c r="F120" s="23" t="str">
        <f>F12</f>
        <v>Brno- Svratecký náhon</v>
      </c>
      <c r="I120" s="24" t="s">
        <v>20</v>
      </c>
      <c r="J120" s="45" t="str">
        <f>IF(J12="","",J12)</f>
        <v/>
      </c>
      <c r="L120" s="27"/>
    </row>
    <row r="121" spans="2:63" s="1" customFormat="1" ht="6.95" customHeight="1">
      <c r="B121" s="27"/>
      <c r="L121" s="27"/>
    </row>
    <row r="122" spans="2:63" s="1" customFormat="1" ht="15.2" customHeight="1">
      <c r="B122" s="27"/>
      <c r="C122" s="24" t="s">
        <v>21</v>
      </c>
      <c r="F122" s="23" t="str">
        <f>E15</f>
        <v>Statutární město Brno</v>
      </c>
      <c r="I122" s="24" t="s">
        <v>28</v>
      </c>
      <c r="J122" s="25" t="str">
        <f>E21</f>
        <v>ŠINDLAR s.r.o.</v>
      </c>
      <c r="L122" s="27"/>
    </row>
    <row r="123" spans="2:63" s="1" customFormat="1" ht="15.2" customHeight="1">
      <c r="B123" s="27"/>
      <c r="C123" s="24" t="s">
        <v>27</v>
      </c>
      <c r="F123" s="23" t="str">
        <f>IF(E18="","",E18)</f>
        <v>Vyplň údaj</v>
      </c>
      <c r="I123" s="24" t="s">
        <v>33</v>
      </c>
      <c r="J123" s="25" t="str">
        <f>E24</f>
        <v>Roman Bárta</v>
      </c>
      <c r="L123" s="27"/>
    </row>
    <row r="124" spans="2:63" s="1" customFormat="1" ht="10.35" customHeight="1">
      <c r="B124" s="27"/>
      <c r="L124" s="27"/>
    </row>
    <row r="125" spans="2:63" s="10" customFormat="1" ht="29.25" customHeight="1">
      <c r="B125" s="105"/>
      <c r="C125" s="193" t="s">
        <v>130</v>
      </c>
      <c r="D125" s="194" t="s">
        <v>61</v>
      </c>
      <c r="E125" s="194" t="s">
        <v>57</v>
      </c>
      <c r="F125" s="194" t="s">
        <v>58</v>
      </c>
      <c r="G125" s="194" t="s">
        <v>131</v>
      </c>
      <c r="H125" s="194" t="s">
        <v>132</v>
      </c>
      <c r="I125" s="194" t="s">
        <v>133</v>
      </c>
      <c r="J125" s="194" t="s">
        <v>116</v>
      </c>
      <c r="K125" s="195" t="s">
        <v>134</v>
      </c>
      <c r="L125" s="105"/>
      <c r="M125" s="52" t="s">
        <v>1</v>
      </c>
      <c r="N125" s="53" t="s">
        <v>41</v>
      </c>
      <c r="O125" s="53" t="s">
        <v>135</v>
      </c>
      <c r="P125" s="53" t="s">
        <v>136</v>
      </c>
      <c r="Q125" s="53" t="s">
        <v>137</v>
      </c>
      <c r="R125" s="53" t="s">
        <v>138</v>
      </c>
      <c r="S125" s="53" t="s">
        <v>139</v>
      </c>
      <c r="T125" s="54" t="s">
        <v>140</v>
      </c>
    </row>
    <row r="126" spans="2:63" s="1" customFormat="1" ht="22.9" customHeight="1">
      <c r="B126" s="27"/>
      <c r="C126" s="171" t="s">
        <v>141</v>
      </c>
      <c r="J126" s="196">
        <f>BK126</f>
        <v>0</v>
      </c>
      <c r="L126" s="27"/>
      <c r="M126" s="55"/>
      <c r="N126" s="46"/>
      <c r="O126" s="46"/>
      <c r="P126" s="106">
        <f>P127+P255</f>
        <v>1569.3937369999999</v>
      </c>
      <c r="Q126" s="46"/>
      <c r="R126" s="106">
        <f>R127+R255</f>
        <v>608.68238612999994</v>
      </c>
      <c r="S126" s="46"/>
      <c r="T126" s="107">
        <f>T127+T255</f>
        <v>9.9000000000000008E-3</v>
      </c>
      <c r="AT126" s="17" t="s">
        <v>75</v>
      </c>
      <c r="AU126" s="17" t="s">
        <v>118</v>
      </c>
      <c r="BK126" s="108">
        <f>BK127+BK255</f>
        <v>0</v>
      </c>
    </row>
    <row r="127" spans="2:63" s="11" customFormat="1" ht="25.9" customHeight="1">
      <c r="B127" s="109"/>
      <c r="D127" s="110" t="s">
        <v>75</v>
      </c>
      <c r="E127" s="197" t="s">
        <v>142</v>
      </c>
      <c r="F127" s="197" t="s">
        <v>143</v>
      </c>
      <c r="J127" s="198">
        <f>BK127</f>
        <v>0</v>
      </c>
      <c r="L127" s="109"/>
      <c r="M127" s="111"/>
      <c r="P127" s="112">
        <f>P128+P205+P220+P249+P253</f>
        <v>1104.057341</v>
      </c>
      <c r="R127" s="112">
        <f>R128+R205+R220+R249+R253</f>
        <v>607.03262404999998</v>
      </c>
      <c r="T127" s="113">
        <f>T128+T205+T220+T249+T253</f>
        <v>9.9000000000000008E-3</v>
      </c>
      <c r="AR127" s="110" t="s">
        <v>83</v>
      </c>
      <c r="AT127" s="114" t="s">
        <v>75</v>
      </c>
      <c r="AU127" s="114" t="s">
        <v>76</v>
      </c>
      <c r="AY127" s="110" t="s">
        <v>144</v>
      </c>
      <c r="BK127" s="115">
        <f>BK128+BK205+BK220+BK249+BK253</f>
        <v>0</v>
      </c>
    </row>
    <row r="128" spans="2:63" s="11" customFormat="1" ht="22.9" customHeight="1">
      <c r="B128" s="109"/>
      <c r="D128" s="110" t="s">
        <v>75</v>
      </c>
      <c r="E128" s="199" t="s">
        <v>83</v>
      </c>
      <c r="F128" s="199" t="s">
        <v>145</v>
      </c>
      <c r="J128" s="200">
        <f>BK128</f>
        <v>0</v>
      </c>
      <c r="L128" s="109"/>
      <c r="M128" s="111"/>
      <c r="P128" s="112">
        <f>SUM(P129:P204)</f>
        <v>376.49000999999993</v>
      </c>
      <c r="R128" s="112">
        <f>SUM(R129:R204)</f>
        <v>122.04613000000001</v>
      </c>
      <c r="T128" s="113">
        <f>SUM(T129:T204)</f>
        <v>0</v>
      </c>
      <c r="AR128" s="110" t="s">
        <v>83</v>
      </c>
      <c r="AT128" s="114" t="s">
        <v>75</v>
      </c>
      <c r="AU128" s="114" t="s">
        <v>83</v>
      </c>
      <c r="AY128" s="110" t="s">
        <v>144</v>
      </c>
      <c r="BK128" s="115">
        <f>SUM(BK129:BK204)</f>
        <v>0</v>
      </c>
    </row>
    <row r="129" spans="2:65" s="1" customFormat="1" ht="33" customHeight="1">
      <c r="B129" s="116"/>
      <c r="C129" s="201" t="s">
        <v>83</v>
      </c>
      <c r="D129" s="201" t="s">
        <v>146</v>
      </c>
      <c r="E129" s="202" t="s">
        <v>147</v>
      </c>
      <c r="F129" s="203" t="s">
        <v>148</v>
      </c>
      <c r="G129" s="204" t="s">
        <v>149</v>
      </c>
      <c r="H129" s="205">
        <v>40.159999999999997</v>
      </c>
      <c r="I129" s="192"/>
      <c r="J129" s="206">
        <f>ROUND(I129*H129,2)</f>
        <v>0</v>
      </c>
      <c r="K129" s="203" t="s">
        <v>150</v>
      </c>
      <c r="L129" s="27"/>
      <c r="M129" s="123" t="s">
        <v>1</v>
      </c>
      <c r="N129" s="124" t="s">
        <v>42</v>
      </c>
      <c r="O129" s="125">
        <v>0.28199999999999997</v>
      </c>
      <c r="P129" s="125">
        <f>O129*H129</f>
        <v>11.325119999999998</v>
      </c>
      <c r="Q129" s="125">
        <v>0</v>
      </c>
      <c r="R129" s="125">
        <f>Q129*H129</f>
        <v>0</v>
      </c>
      <c r="S129" s="125">
        <v>0</v>
      </c>
      <c r="T129" s="126">
        <f>S129*H129</f>
        <v>0</v>
      </c>
      <c r="AR129" s="127" t="s">
        <v>151</v>
      </c>
      <c r="AT129" s="127" t="s">
        <v>146</v>
      </c>
      <c r="AU129" s="127" t="s">
        <v>85</v>
      </c>
      <c r="AY129" s="17" t="s">
        <v>144</v>
      </c>
      <c r="BE129" s="128">
        <f>IF(N129="základní",J129,0)</f>
        <v>0</v>
      </c>
      <c r="BF129" s="128">
        <f>IF(N129="snížená",J129,0)</f>
        <v>0</v>
      </c>
      <c r="BG129" s="128">
        <f>IF(N129="zákl. přenesená",J129,0)</f>
        <v>0</v>
      </c>
      <c r="BH129" s="128">
        <f>IF(N129="sníž. přenesená",J129,0)</f>
        <v>0</v>
      </c>
      <c r="BI129" s="128">
        <f>IF(N129="nulová",J129,0)</f>
        <v>0</v>
      </c>
      <c r="BJ129" s="17" t="s">
        <v>83</v>
      </c>
      <c r="BK129" s="128">
        <f>ROUND(I129*H129,2)</f>
        <v>0</v>
      </c>
      <c r="BL129" s="17" t="s">
        <v>151</v>
      </c>
      <c r="BM129" s="127" t="s">
        <v>152</v>
      </c>
    </row>
    <row r="130" spans="2:65" s="12" customFormat="1">
      <c r="B130" s="129"/>
      <c r="D130" s="207" t="s">
        <v>153</v>
      </c>
      <c r="E130" s="130" t="s">
        <v>1</v>
      </c>
      <c r="F130" s="208" t="s">
        <v>154</v>
      </c>
      <c r="H130" s="130" t="s">
        <v>1</v>
      </c>
      <c r="L130" s="129"/>
      <c r="M130" s="131"/>
      <c r="T130" s="132"/>
      <c r="AT130" s="130" t="s">
        <v>153</v>
      </c>
      <c r="AU130" s="130" t="s">
        <v>85</v>
      </c>
      <c r="AV130" s="12" t="s">
        <v>83</v>
      </c>
      <c r="AW130" s="12" t="s">
        <v>32</v>
      </c>
      <c r="AX130" s="12" t="s">
        <v>76</v>
      </c>
      <c r="AY130" s="130" t="s">
        <v>144</v>
      </c>
    </row>
    <row r="131" spans="2:65" s="12" customFormat="1">
      <c r="B131" s="129"/>
      <c r="D131" s="207" t="s">
        <v>153</v>
      </c>
      <c r="E131" s="130" t="s">
        <v>1</v>
      </c>
      <c r="F131" s="208" t="s">
        <v>155</v>
      </c>
      <c r="H131" s="130" t="s">
        <v>1</v>
      </c>
      <c r="L131" s="129"/>
      <c r="M131" s="131"/>
      <c r="T131" s="132"/>
      <c r="AT131" s="130" t="s">
        <v>153</v>
      </c>
      <c r="AU131" s="130" t="s">
        <v>85</v>
      </c>
      <c r="AV131" s="12" t="s">
        <v>83</v>
      </c>
      <c r="AW131" s="12" t="s">
        <v>32</v>
      </c>
      <c r="AX131" s="12" t="s">
        <v>76</v>
      </c>
      <c r="AY131" s="130" t="s">
        <v>144</v>
      </c>
    </row>
    <row r="132" spans="2:65" s="12" customFormat="1">
      <c r="B132" s="129"/>
      <c r="D132" s="207" t="s">
        <v>153</v>
      </c>
      <c r="E132" s="130" t="s">
        <v>1</v>
      </c>
      <c r="F132" s="208" t="s">
        <v>156</v>
      </c>
      <c r="H132" s="130" t="s">
        <v>1</v>
      </c>
      <c r="L132" s="129"/>
      <c r="M132" s="131"/>
      <c r="T132" s="132"/>
      <c r="AT132" s="130" t="s">
        <v>153</v>
      </c>
      <c r="AU132" s="130" t="s">
        <v>85</v>
      </c>
      <c r="AV132" s="12" t="s">
        <v>83</v>
      </c>
      <c r="AW132" s="12" t="s">
        <v>32</v>
      </c>
      <c r="AX132" s="12" t="s">
        <v>76</v>
      </c>
      <c r="AY132" s="130" t="s">
        <v>144</v>
      </c>
    </row>
    <row r="133" spans="2:65" s="13" customFormat="1">
      <c r="B133" s="133"/>
      <c r="D133" s="207" t="s">
        <v>153</v>
      </c>
      <c r="E133" s="134" t="s">
        <v>1</v>
      </c>
      <c r="F133" s="209" t="s">
        <v>157</v>
      </c>
      <c r="H133" s="210">
        <v>40.159999999999997</v>
      </c>
      <c r="L133" s="133"/>
      <c r="M133" s="135"/>
      <c r="T133" s="136"/>
      <c r="AT133" s="134" t="s">
        <v>153</v>
      </c>
      <c r="AU133" s="134" t="s">
        <v>85</v>
      </c>
      <c r="AV133" s="13" t="s">
        <v>85</v>
      </c>
      <c r="AW133" s="13" t="s">
        <v>32</v>
      </c>
      <c r="AX133" s="13" t="s">
        <v>83</v>
      </c>
      <c r="AY133" s="134" t="s">
        <v>144</v>
      </c>
    </row>
    <row r="134" spans="2:65" s="1" customFormat="1" ht="33" customHeight="1">
      <c r="B134" s="116"/>
      <c r="C134" s="201" t="s">
        <v>85</v>
      </c>
      <c r="D134" s="201" t="s">
        <v>146</v>
      </c>
      <c r="E134" s="202" t="s">
        <v>158</v>
      </c>
      <c r="F134" s="203" t="s">
        <v>159</v>
      </c>
      <c r="G134" s="204" t="s">
        <v>149</v>
      </c>
      <c r="H134" s="205">
        <v>553.67999999999995</v>
      </c>
      <c r="I134" s="192"/>
      <c r="J134" s="206">
        <f>ROUND(I134*H134,2)</f>
        <v>0</v>
      </c>
      <c r="K134" s="203" t="s">
        <v>150</v>
      </c>
      <c r="L134" s="27"/>
      <c r="M134" s="123" t="s">
        <v>1</v>
      </c>
      <c r="N134" s="124" t="s">
        <v>42</v>
      </c>
      <c r="O134" s="125">
        <v>0.193</v>
      </c>
      <c r="P134" s="125">
        <f>O134*H134</f>
        <v>106.86023999999999</v>
      </c>
      <c r="Q134" s="125">
        <v>0</v>
      </c>
      <c r="R134" s="125">
        <f>Q134*H134</f>
        <v>0</v>
      </c>
      <c r="S134" s="125">
        <v>0</v>
      </c>
      <c r="T134" s="126">
        <f>S134*H134</f>
        <v>0</v>
      </c>
      <c r="AR134" s="127" t="s">
        <v>151</v>
      </c>
      <c r="AT134" s="127" t="s">
        <v>146</v>
      </c>
      <c r="AU134" s="127" t="s">
        <v>85</v>
      </c>
      <c r="AY134" s="17" t="s">
        <v>144</v>
      </c>
      <c r="BE134" s="128">
        <f>IF(N134="základní",J134,0)</f>
        <v>0</v>
      </c>
      <c r="BF134" s="128">
        <f>IF(N134="snížená",J134,0)</f>
        <v>0</v>
      </c>
      <c r="BG134" s="128">
        <f>IF(N134="zákl. přenesená",J134,0)</f>
        <v>0</v>
      </c>
      <c r="BH134" s="128">
        <f>IF(N134="sníž. přenesená",J134,0)</f>
        <v>0</v>
      </c>
      <c r="BI134" s="128">
        <f>IF(N134="nulová",J134,0)</f>
        <v>0</v>
      </c>
      <c r="BJ134" s="17" t="s">
        <v>83</v>
      </c>
      <c r="BK134" s="128">
        <f>ROUND(I134*H134,2)</f>
        <v>0</v>
      </c>
      <c r="BL134" s="17" t="s">
        <v>151</v>
      </c>
      <c r="BM134" s="127" t="s">
        <v>160</v>
      </c>
    </row>
    <row r="135" spans="2:65" s="12" customFormat="1">
      <c r="B135" s="129"/>
      <c r="D135" s="207" t="s">
        <v>153</v>
      </c>
      <c r="E135" s="130" t="s">
        <v>1</v>
      </c>
      <c r="F135" s="208" t="s">
        <v>161</v>
      </c>
      <c r="H135" s="130" t="s">
        <v>1</v>
      </c>
      <c r="L135" s="129"/>
      <c r="M135" s="131"/>
      <c r="T135" s="132"/>
      <c r="AT135" s="130" t="s">
        <v>153</v>
      </c>
      <c r="AU135" s="130" t="s">
        <v>85</v>
      </c>
      <c r="AV135" s="12" t="s">
        <v>83</v>
      </c>
      <c r="AW135" s="12" t="s">
        <v>32</v>
      </c>
      <c r="AX135" s="12" t="s">
        <v>76</v>
      </c>
      <c r="AY135" s="130" t="s">
        <v>144</v>
      </c>
    </row>
    <row r="136" spans="2:65" s="12" customFormat="1">
      <c r="B136" s="129"/>
      <c r="D136" s="207" t="s">
        <v>153</v>
      </c>
      <c r="E136" s="130" t="s">
        <v>1</v>
      </c>
      <c r="F136" s="208" t="s">
        <v>156</v>
      </c>
      <c r="H136" s="130" t="s">
        <v>1</v>
      </c>
      <c r="L136" s="129"/>
      <c r="M136" s="131"/>
      <c r="T136" s="132"/>
      <c r="AT136" s="130" t="s">
        <v>153</v>
      </c>
      <c r="AU136" s="130" t="s">
        <v>85</v>
      </c>
      <c r="AV136" s="12" t="s">
        <v>83</v>
      </c>
      <c r="AW136" s="12" t="s">
        <v>32</v>
      </c>
      <c r="AX136" s="12" t="s">
        <v>76</v>
      </c>
      <c r="AY136" s="130" t="s">
        <v>144</v>
      </c>
    </row>
    <row r="137" spans="2:65" s="13" customFormat="1">
      <c r="B137" s="133"/>
      <c r="D137" s="207" t="s">
        <v>153</v>
      </c>
      <c r="E137" s="134" t="s">
        <v>1</v>
      </c>
      <c r="F137" s="209" t="s">
        <v>162</v>
      </c>
      <c r="H137" s="210">
        <v>553.67999999999995</v>
      </c>
      <c r="L137" s="133"/>
      <c r="M137" s="135"/>
      <c r="T137" s="136"/>
      <c r="AT137" s="134" t="s">
        <v>153</v>
      </c>
      <c r="AU137" s="134" t="s">
        <v>85</v>
      </c>
      <c r="AV137" s="13" t="s">
        <v>85</v>
      </c>
      <c r="AW137" s="13" t="s">
        <v>32</v>
      </c>
      <c r="AX137" s="13" t="s">
        <v>83</v>
      </c>
      <c r="AY137" s="134" t="s">
        <v>144</v>
      </c>
    </row>
    <row r="138" spans="2:65" s="1" customFormat="1" ht="37.9" customHeight="1">
      <c r="B138" s="116"/>
      <c r="C138" s="201" t="s">
        <v>163</v>
      </c>
      <c r="D138" s="201" t="s">
        <v>146</v>
      </c>
      <c r="E138" s="202" t="s">
        <v>164</v>
      </c>
      <c r="F138" s="203" t="s">
        <v>165</v>
      </c>
      <c r="G138" s="204" t="s">
        <v>149</v>
      </c>
      <c r="H138" s="205">
        <v>114.64</v>
      </c>
      <c r="I138" s="192"/>
      <c r="J138" s="206">
        <f>ROUND(I138*H138,2)</f>
        <v>0</v>
      </c>
      <c r="K138" s="203" t="s">
        <v>150</v>
      </c>
      <c r="L138" s="27"/>
      <c r="M138" s="123" t="s">
        <v>1</v>
      </c>
      <c r="N138" s="124" t="s">
        <v>42</v>
      </c>
      <c r="O138" s="125">
        <v>0.17699999999999999</v>
      </c>
      <c r="P138" s="125">
        <f>O138*H138</f>
        <v>20.29128</v>
      </c>
      <c r="Q138" s="125">
        <v>0</v>
      </c>
      <c r="R138" s="125">
        <f>Q138*H138</f>
        <v>0</v>
      </c>
      <c r="S138" s="125">
        <v>0</v>
      </c>
      <c r="T138" s="126">
        <f>S138*H138</f>
        <v>0</v>
      </c>
      <c r="AR138" s="127" t="s">
        <v>151</v>
      </c>
      <c r="AT138" s="127" t="s">
        <v>146</v>
      </c>
      <c r="AU138" s="127" t="s">
        <v>85</v>
      </c>
      <c r="AY138" s="17" t="s">
        <v>144</v>
      </c>
      <c r="BE138" s="128">
        <f>IF(N138="základní",J138,0)</f>
        <v>0</v>
      </c>
      <c r="BF138" s="128">
        <f>IF(N138="snížená",J138,0)</f>
        <v>0</v>
      </c>
      <c r="BG138" s="128">
        <f>IF(N138="zákl. přenesená",J138,0)</f>
        <v>0</v>
      </c>
      <c r="BH138" s="128">
        <f>IF(N138="sníž. přenesená",J138,0)</f>
        <v>0</v>
      </c>
      <c r="BI138" s="128">
        <f>IF(N138="nulová",J138,0)</f>
        <v>0</v>
      </c>
      <c r="BJ138" s="17" t="s">
        <v>83</v>
      </c>
      <c r="BK138" s="128">
        <f>ROUND(I138*H138,2)</f>
        <v>0</v>
      </c>
      <c r="BL138" s="17" t="s">
        <v>151</v>
      </c>
      <c r="BM138" s="127" t="s">
        <v>166</v>
      </c>
    </row>
    <row r="139" spans="2:65" s="12" customFormat="1">
      <c r="B139" s="129"/>
      <c r="D139" s="207" t="s">
        <v>153</v>
      </c>
      <c r="E139" s="130" t="s">
        <v>1</v>
      </c>
      <c r="F139" s="208" t="s">
        <v>161</v>
      </c>
      <c r="H139" s="130" t="s">
        <v>1</v>
      </c>
      <c r="L139" s="129"/>
      <c r="M139" s="131"/>
      <c r="T139" s="132"/>
      <c r="AT139" s="130" t="s">
        <v>153</v>
      </c>
      <c r="AU139" s="130" t="s">
        <v>85</v>
      </c>
      <c r="AV139" s="12" t="s">
        <v>83</v>
      </c>
      <c r="AW139" s="12" t="s">
        <v>32</v>
      </c>
      <c r="AX139" s="12" t="s">
        <v>76</v>
      </c>
      <c r="AY139" s="130" t="s">
        <v>144</v>
      </c>
    </row>
    <row r="140" spans="2:65" s="12" customFormat="1">
      <c r="B140" s="129"/>
      <c r="D140" s="207" t="s">
        <v>153</v>
      </c>
      <c r="E140" s="130" t="s">
        <v>1</v>
      </c>
      <c r="F140" s="208" t="s">
        <v>156</v>
      </c>
      <c r="H140" s="130" t="s">
        <v>1</v>
      </c>
      <c r="L140" s="129"/>
      <c r="M140" s="131"/>
      <c r="T140" s="132"/>
      <c r="AT140" s="130" t="s">
        <v>153</v>
      </c>
      <c r="AU140" s="130" t="s">
        <v>85</v>
      </c>
      <c r="AV140" s="12" t="s">
        <v>83</v>
      </c>
      <c r="AW140" s="12" t="s">
        <v>32</v>
      </c>
      <c r="AX140" s="12" t="s">
        <v>76</v>
      </c>
      <c r="AY140" s="130" t="s">
        <v>144</v>
      </c>
    </row>
    <row r="141" spans="2:65" s="13" customFormat="1">
      <c r="B141" s="133"/>
      <c r="D141" s="207" t="s">
        <v>153</v>
      </c>
      <c r="E141" s="134" t="s">
        <v>1</v>
      </c>
      <c r="F141" s="209" t="s">
        <v>167</v>
      </c>
      <c r="H141" s="210">
        <v>114.64</v>
      </c>
      <c r="L141" s="133"/>
      <c r="M141" s="135"/>
      <c r="T141" s="136"/>
      <c r="AT141" s="134" t="s">
        <v>153</v>
      </c>
      <c r="AU141" s="134" t="s">
        <v>85</v>
      </c>
      <c r="AV141" s="13" t="s">
        <v>85</v>
      </c>
      <c r="AW141" s="13" t="s">
        <v>32</v>
      </c>
      <c r="AX141" s="13" t="s">
        <v>83</v>
      </c>
      <c r="AY141" s="134" t="s">
        <v>144</v>
      </c>
    </row>
    <row r="142" spans="2:65" s="1" customFormat="1" ht="62.65" customHeight="1">
      <c r="B142" s="116"/>
      <c r="C142" s="201" t="s">
        <v>151</v>
      </c>
      <c r="D142" s="201" t="s">
        <v>146</v>
      </c>
      <c r="E142" s="202" t="s">
        <v>168</v>
      </c>
      <c r="F142" s="203" t="s">
        <v>169</v>
      </c>
      <c r="G142" s="204" t="s">
        <v>149</v>
      </c>
      <c r="H142" s="205">
        <v>454.47</v>
      </c>
      <c r="I142" s="192"/>
      <c r="J142" s="206">
        <f>ROUND(I142*H142,2)</f>
        <v>0</v>
      </c>
      <c r="K142" s="203" t="s">
        <v>150</v>
      </c>
      <c r="L142" s="27"/>
      <c r="M142" s="123" t="s">
        <v>1</v>
      </c>
      <c r="N142" s="124" t="s">
        <v>42</v>
      </c>
      <c r="O142" s="125">
        <v>4.3999999999999997E-2</v>
      </c>
      <c r="P142" s="125">
        <f>O142*H142</f>
        <v>19.996680000000001</v>
      </c>
      <c r="Q142" s="125">
        <v>0</v>
      </c>
      <c r="R142" s="125">
        <f>Q142*H142</f>
        <v>0</v>
      </c>
      <c r="S142" s="125">
        <v>0</v>
      </c>
      <c r="T142" s="126">
        <f>S142*H142</f>
        <v>0</v>
      </c>
      <c r="AR142" s="127" t="s">
        <v>151</v>
      </c>
      <c r="AT142" s="127" t="s">
        <v>146</v>
      </c>
      <c r="AU142" s="127" t="s">
        <v>85</v>
      </c>
      <c r="AY142" s="17" t="s">
        <v>144</v>
      </c>
      <c r="BE142" s="128">
        <f>IF(N142="základní",J142,0)</f>
        <v>0</v>
      </c>
      <c r="BF142" s="128">
        <f>IF(N142="snížená",J142,0)</f>
        <v>0</v>
      </c>
      <c r="BG142" s="128">
        <f>IF(N142="zákl. přenesená",J142,0)</f>
        <v>0</v>
      </c>
      <c r="BH142" s="128">
        <f>IF(N142="sníž. přenesená",J142,0)</f>
        <v>0</v>
      </c>
      <c r="BI142" s="128">
        <f>IF(N142="nulová",J142,0)</f>
        <v>0</v>
      </c>
      <c r="BJ142" s="17" t="s">
        <v>83</v>
      </c>
      <c r="BK142" s="128">
        <f>ROUND(I142*H142,2)</f>
        <v>0</v>
      </c>
      <c r="BL142" s="17" t="s">
        <v>151</v>
      </c>
      <c r="BM142" s="127" t="s">
        <v>170</v>
      </c>
    </row>
    <row r="143" spans="2:65" s="12" customFormat="1">
      <c r="B143" s="129"/>
      <c r="D143" s="207" t="s">
        <v>153</v>
      </c>
      <c r="E143" s="130" t="s">
        <v>1</v>
      </c>
      <c r="F143" s="208" t="s">
        <v>171</v>
      </c>
      <c r="H143" s="130" t="s">
        <v>1</v>
      </c>
      <c r="L143" s="129"/>
      <c r="M143" s="131"/>
      <c r="T143" s="132"/>
      <c r="AT143" s="130" t="s">
        <v>153</v>
      </c>
      <c r="AU143" s="130" t="s">
        <v>85</v>
      </c>
      <c r="AV143" s="12" t="s">
        <v>83</v>
      </c>
      <c r="AW143" s="12" t="s">
        <v>32</v>
      </c>
      <c r="AX143" s="12" t="s">
        <v>76</v>
      </c>
      <c r="AY143" s="130" t="s">
        <v>144</v>
      </c>
    </row>
    <row r="144" spans="2:65" s="13" customFormat="1">
      <c r="B144" s="133"/>
      <c r="D144" s="207" t="s">
        <v>153</v>
      </c>
      <c r="E144" s="134" t="s">
        <v>1</v>
      </c>
      <c r="F144" s="209" t="s">
        <v>172</v>
      </c>
      <c r="H144" s="210">
        <v>346.36</v>
      </c>
      <c r="L144" s="133"/>
      <c r="M144" s="135"/>
      <c r="T144" s="136"/>
      <c r="AT144" s="134" t="s">
        <v>153</v>
      </c>
      <c r="AU144" s="134" t="s">
        <v>85</v>
      </c>
      <c r="AV144" s="13" t="s">
        <v>85</v>
      </c>
      <c r="AW144" s="13" t="s">
        <v>32</v>
      </c>
      <c r="AX144" s="13" t="s">
        <v>76</v>
      </c>
      <c r="AY144" s="134" t="s">
        <v>144</v>
      </c>
    </row>
    <row r="145" spans="2:65" s="12" customFormat="1">
      <c r="B145" s="129"/>
      <c r="D145" s="207" t="s">
        <v>153</v>
      </c>
      <c r="E145" s="130" t="s">
        <v>1</v>
      </c>
      <c r="F145" s="208" t="s">
        <v>173</v>
      </c>
      <c r="H145" s="130" t="s">
        <v>1</v>
      </c>
      <c r="L145" s="129"/>
      <c r="M145" s="131"/>
      <c r="T145" s="132"/>
      <c r="AT145" s="130" t="s">
        <v>153</v>
      </c>
      <c r="AU145" s="130" t="s">
        <v>85</v>
      </c>
      <c r="AV145" s="12" t="s">
        <v>83</v>
      </c>
      <c r="AW145" s="12" t="s">
        <v>32</v>
      </c>
      <c r="AX145" s="12" t="s">
        <v>76</v>
      </c>
      <c r="AY145" s="130" t="s">
        <v>144</v>
      </c>
    </row>
    <row r="146" spans="2:65" s="13" customFormat="1">
      <c r="B146" s="133"/>
      <c r="D146" s="207" t="s">
        <v>153</v>
      </c>
      <c r="E146" s="134" t="s">
        <v>1</v>
      </c>
      <c r="F146" s="209" t="s">
        <v>174</v>
      </c>
      <c r="H146" s="210">
        <v>108.11</v>
      </c>
      <c r="L146" s="133"/>
      <c r="M146" s="135"/>
      <c r="T146" s="136"/>
      <c r="AT146" s="134" t="s">
        <v>153</v>
      </c>
      <c r="AU146" s="134" t="s">
        <v>85</v>
      </c>
      <c r="AV146" s="13" t="s">
        <v>85</v>
      </c>
      <c r="AW146" s="13" t="s">
        <v>32</v>
      </c>
      <c r="AX146" s="13" t="s">
        <v>76</v>
      </c>
      <c r="AY146" s="134" t="s">
        <v>144</v>
      </c>
    </row>
    <row r="147" spans="2:65" s="14" customFormat="1">
      <c r="B147" s="137"/>
      <c r="D147" s="207" t="s">
        <v>153</v>
      </c>
      <c r="E147" s="138" t="s">
        <v>1</v>
      </c>
      <c r="F147" s="211" t="s">
        <v>175</v>
      </c>
      <c r="H147" s="212">
        <v>454.47</v>
      </c>
      <c r="L147" s="137"/>
      <c r="M147" s="139"/>
      <c r="T147" s="140"/>
      <c r="AT147" s="138" t="s">
        <v>153</v>
      </c>
      <c r="AU147" s="138" t="s">
        <v>85</v>
      </c>
      <c r="AV147" s="14" t="s">
        <v>151</v>
      </c>
      <c r="AW147" s="14" t="s">
        <v>32</v>
      </c>
      <c r="AX147" s="14" t="s">
        <v>83</v>
      </c>
      <c r="AY147" s="138" t="s">
        <v>144</v>
      </c>
    </row>
    <row r="148" spans="2:65" s="1" customFormat="1" ht="62.65" customHeight="1">
      <c r="B148" s="116"/>
      <c r="C148" s="201" t="s">
        <v>176</v>
      </c>
      <c r="D148" s="201" t="s">
        <v>146</v>
      </c>
      <c r="E148" s="202" t="s">
        <v>177</v>
      </c>
      <c r="F148" s="203" t="s">
        <v>178</v>
      </c>
      <c r="G148" s="204" t="s">
        <v>149</v>
      </c>
      <c r="H148" s="205">
        <v>235.55</v>
      </c>
      <c r="I148" s="192"/>
      <c r="J148" s="206">
        <f>ROUND(I148*H148,2)</f>
        <v>0</v>
      </c>
      <c r="K148" s="203" t="s">
        <v>150</v>
      </c>
      <c r="L148" s="27"/>
      <c r="M148" s="123" t="s">
        <v>1</v>
      </c>
      <c r="N148" s="124" t="s">
        <v>42</v>
      </c>
      <c r="O148" s="125">
        <v>8.6999999999999994E-2</v>
      </c>
      <c r="P148" s="125">
        <f>O148*H148</f>
        <v>20.492850000000001</v>
      </c>
      <c r="Q148" s="125">
        <v>0</v>
      </c>
      <c r="R148" s="125">
        <f>Q148*H148</f>
        <v>0</v>
      </c>
      <c r="S148" s="125">
        <v>0</v>
      </c>
      <c r="T148" s="126">
        <f>S148*H148</f>
        <v>0</v>
      </c>
      <c r="AR148" s="127" t="s">
        <v>151</v>
      </c>
      <c r="AT148" s="127" t="s">
        <v>146</v>
      </c>
      <c r="AU148" s="127" t="s">
        <v>85</v>
      </c>
      <c r="AY148" s="17" t="s">
        <v>144</v>
      </c>
      <c r="BE148" s="128">
        <f>IF(N148="základní",J148,0)</f>
        <v>0</v>
      </c>
      <c r="BF148" s="128">
        <f>IF(N148="snížená",J148,0)</f>
        <v>0</v>
      </c>
      <c r="BG148" s="128">
        <f>IF(N148="zákl. přenesená",J148,0)</f>
        <v>0</v>
      </c>
      <c r="BH148" s="128">
        <f>IF(N148="sníž. přenesená",J148,0)</f>
        <v>0</v>
      </c>
      <c r="BI148" s="128">
        <f>IF(N148="nulová",J148,0)</f>
        <v>0</v>
      </c>
      <c r="BJ148" s="17" t="s">
        <v>83</v>
      </c>
      <c r="BK148" s="128">
        <f>ROUND(I148*H148,2)</f>
        <v>0</v>
      </c>
      <c r="BL148" s="17" t="s">
        <v>151</v>
      </c>
      <c r="BM148" s="127" t="s">
        <v>179</v>
      </c>
    </row>
    <row r="149" spans="2:65" s="13" customFormat="1">
      <c r="B149" s="133"/>
      <c r="D149" s="207" t="s">
        <v>153</v>
      </c>
      <c r="E149" s="134" t="s">
        <v>1</v>
      </c>
      <c r="F149" s="209" t="s">
        <v>180</v>
      </c>
      <c r="H149" s="210">
        <v>116.64</v>
      </c>
      <c r="L149" s="133"/>
      <c r="M149" s="135"/>
      <c r="T149" s="136"/>
      <c r="AT149" s="134" t="s">
        <v>153</v>
      </c>
      <c r="AU149" s="134" t="s">
        <v>85</v>
      </c>
      <c r="AV149" s="13" t="s">
        <v>85</v>
      </c>
      <c r="AW149" s="13" t="s">
        <v>32</v>
      </c>
      <c r="AX149" s="13" t="s">
        <v>76</v>
      </c>
      <c r="AY149" s="134" t="s">
        <v>144</v>
      </c>
    </row>
    <row r="150" spans="2:65" s="15" customFormat="1">
      <c r="B150" s="141"/>
      <c r="D150" s="207" t="s">
        <v>153</v>
      </c>
      <c r="E150" s="142" t="s">
        <v>1</v>
      </c>
      <c r="F150" s="213" t="s">
        <v>181</v>
      </c>
      <c r="H150" s="214">
        <v>116.64</v>
      </c>
      <c r="L150" s="141"/>
      <c r="M150" s="143"/>
      <c r="T150" s="144"/>
      <c r="AT150" s="142" t="s">
        <v>153</v>
      </c>
      <c r="AU150" s="142" t="s">
        <v>85</v>
      </c>
      <c r="AV150" s="15" t="s">
        <v>163</v>
      </c>
      <c r="AW150" s="15" t="s">
        <v>32</v>
      </c>
      <c r="AX150" s="15" t="s">
        <v>76</v>
      </c>
      <c r="AY150" s="142" t="s">
        <v>144</v>
      </c>
    </row>
    <row r="151" spans="2:65" s="13" customFormat="1">
      <c r="B151" s="133"/>
      <c r="D151" s="207" t="s">
        <v>153</v>
      </c>
      <c r="E151" s="134" t="s">
        <v>1</v>
      </c>
      <c r="F151" s="209" t="s">
        <v>182</v>
      </c>
      <c r="H151" s="210">
        <v>400.2</v>
      </c>
      <c r="L151" s="133"/>
      <c r="M151" s="135"/>
      <c r="T151" s="136"/>
      <c r="AT151" s="134" t="s">
        <v>153</v>
      </c>
      <c r="AU151" s="134" t="s">
        <v>85</v>
      </c>
      <c r="AV151" s="13" t="s">
        <v>85</v>
      </c>
      <c r="AW151" s="13" t="s">
        <v>32</v>
      </c>
      <c r="AX151" s="13" t="s">
        <v>76</v>
      </c>
      <c r="AY151" s="134" t="s">
        <v>144</v>
      </c>
    </row>
    <row r="152" spans="2:65" s="13" customFormat="1">
      <c r="B152" s="133"/>
      <c r="D152" s="207" t="s">
        <v>153</v>
      </c>
      <c r="E152" s="134" t="s">
        <v>1</v>
      </c>
      <c r="F152" s="209" t="s">
        <v>183</v>
      </c>
      <c r="H152" s="210">
        <v>-173.18</v>
      </c>
      <c r="L152" s="133"/>
      <c r="M152" s="135"/>
      <c r="T152" s="136"/>
      <c r="AT152" s="134" t="s">
        <v>153</v>
      </c>
      <c r="AU152" s="134" t="s">
        <v>85</v>
      </c>
      <c r="AV152" s="13" t="s">
        <v>85</v>
      </c>
      <c r="AW152" s="13" t="s">
        <v>32</v>
      </c>
      <c r="AX152" s="13" t="s">
        <v>76</v>
      </c>
      <c r="AY152" s="134" t="s">
        <v>144</v>
      </c>
    </row>
    <row r="153" spans="2:65" s="13" customFormat="1">
      <c r="B153" s="133"/>
      <c r="D153" s="207" t="s">
        <v>153</v>
      </c>
      <c r="E153" s="134" t="s">
        <v>1</v>
      </c>
      <c r="F153" s="209" t="s">
        <v>184</v>
      </c>
      <c r="H153" s="210">
        <v>-108.11</v>
      </c>
      <c r="L153" s="133"/>
      <c r="M153" s="135"/>
      <c r="T153" s="136"/>
      <c r="AT153" s="134" t="s">
        <v>153</v>
      </c>
      <c r="AU153" s="134" t="s">
        <v>85</v>
      </c>
      <c r="AV153" s="13" t="s">
        <v>85</v>
      </c>
      <c r="AW153" s="13" t="s">
        <v>32</v>
      </c>
      <c r="AX153" s="13" t="s">
        <v>76</v>
      </c>
      <c r="AY153" s="134" t="s">
        <v>144</v>
      </c>
    </row>
    <row r="154" spans="2:65" s="15" customFormat="1">
      <c r="B154" s="141"/>
      <c r="D154" s="207" t="s">
        <v>153</v>
      </c>
      <c r="E154" s="142" t="s">
        <v>1</v>
      </c>
      <c r="F154" s="213" t="s">
        <v>181</v>
      </c>
      <c r="H154" s="214">
        <v>118.91</v>
      </c>
      <c r="L154" s="141"/>
      <c r="M154" s="143"/>
      <c r="T154" s="144"/>
      <c r="AT154" s="142" t="s">
        <v>153</v>
      </c>
      <c r="AU154" s="142" t="s">
        <v>85</v>
      </c>
      <c r="AV154" s="15" t="s">
        <v>163</v>
      </c>
      <c r="AW154" s="15" t="s">
        <v>32</v>
      </c>
      <c r="AX154" s="15" t="s">
        <v>76</v>
      </c>
      <c r="AY154" s="142" t="s">
        <v>144</v>
      </c>
    </row>
    <row r="155" spans="2:65" s="14" customFormat="1">
      <c r="B155" s="137"/>
      <c r="D155" s="207" t="s">
        <v>153</v>
      </c>
      <c r="E155" s="138" t="s">
        <v>1</v>
      </c>
      <c r="F155" s="211" t="s">
        <v>175</v>
      </c>
      <c r="H155" s="212">
        <v>235.55</v>
      </c>
      <c r="L155" s="137"/>
      <c r="M155" s="139"/>
      <c r="T155" s="140"/>
      <c r="AT155" s="138" t="s">
        <v>153</v>
      </c>
      <c r="AU155" s="138" t="s">
        <v>85</v>
      </c>
      <c r="AV155" s="14" t="s">
        <v>151</v>
      </c>
      <c r="AW155" s="14" t="s">
        <v>32</v>
      </c>
      <c r="AX155" s="14" t="s">
        <v>83</v>
      </c>
      <c r="AY155" s="138" t="s">
        <v>144</v>
      </c>
    </row>
    <row r="156" spans="2:65" s="1" customFormat="1" ht="66.75" customHeight="1">
      <c r="B156" s="116"/>
      <c r="C156" s="201" t="s">
        <v>185</v>
      </c>
      <c r="D156" s="201" t="s">
        <v>146</v>
      </c>
      <c r="E156" s="202" t="s">
        <v>186</v>
      </c>
      <c r="F156" s="203" t="s">
        <v>187</v>
      </c>
      <c r="G156" s="204" t="s">
        <v>149</v>
      </c>
      <c r="H156" s="205">
        <v>2355.5</v>
      </c>
      <c r="I156" s="192"/>
      <c r="J156" s="206">
        <f>ROUND(I156*H156,2)</f>
        <v>0</v>
      </c>
      <c r="K156" s="203" t="s">
        <v>150</v>
      </c>
      <c r="L156" s="27"/>
      <c r="M156" s="123" t="s">
        <v>1</v>
      </c>
      <c r="N156" s="124" t="s">
        <v>42</v>
      </c>
      <c r="O156" s="125">
        <v>5.0000000000000001E-3</v>
      </c>
      <c r="P156" s="125">
        <f>O156*H156</f>
        <v>11.7775</v>
      </c>
      <c r="Q156" s="125">
        <v>0</v>
      </c>
      <c r="R156" s="125">
        <f>Q156*H156</f>
        <v>0</v>
      </c>
      <c r="S156" s="125">
        <v>0</v>
      </c>
      <c r="T156" s="126">
        <f>S156*H156</f>
        <v>0</v>
      </c>
      <c r="AR156" s="127" t="s">
        <v>151</v>
      </c>
      <c r="AT156" s="127" t="s">
        <v>146</v>
      </c>
      <c r="AU156" s="127" t="s">
        <v>85</v>
      </c>
      <c r="AY156" s="17" t="s">
        <v>144</v>
      </c>
      <c r="BE156" s="128">
        <f>IF(N156="základní",J156,0)</f>
        <v>0</v>
      </c>
      <c r="BF156" s="128">
        <f>IF(N156="snížená",J156,0)</f>
        <v>0</v>
      </c>
      <c r="BG156" s="128">
        <f>IF(N156="zákl. přenesená",J156,0)</f>
        <v>0</v>
      </c>
      <c r="BH156" s="128">
        <f>IF(N156="sníž. přenesená",J156,0)</f>
        <v>0</v>
      </c>
      <c r="BI156" s="128">
        <f>IF(N156="nulová",J156,0)</f>
        <v>0</v>
      </c>
      <c r="BJ156" s="17" t="s">
        <v>83</v>
      </c>
      <c r="BK156" s="128">
        <f>ROUND(I156*H156,2)</f>
        <v>0</v>
      </c>
      <c r="BL156" s="17" t="s">
        <v>151</v>
      </c>
      <c r="BM156" s="127" t="s">
        <v>188</v>
      </c>
    </row>
    <row r="157" spans="2:65" s="12" customFormat="1">
      <c r="B157" s="129"/>
      <c r="D157" s="207" t="s">
        <v>153</v>
      </c>
      <c r="E157" s="130" t="s">
        <v>1</v>
      </c>
      <c r="F157" s="208" t="s">
        <v>189</v>
      </c>
      <c r="H157" s="130" t="s">
        <v>1</v>
      </c>
      <c r="L157" s="129"/>
      <c r="M157" s="131"/>
      <c r="T157" s="132"/>
      <c r="AT157" s="130" t="s">
        <v>153</v>
      </c>
      <c r="AU157" s="130" t="s">
        <v>85</v>
      </c>
      <c r="AV157" s="12" t="s">
        <v>83</v>
      </c>
      <c r="AW157" s="12" t="s">
        <v>32</v>
      </c>
      <c r="AX157" s="12" t="s">
        <v>76</v>
      </c>
      <c r="AY157" s="130" t="s">
        <v>144</v>
      </c>
    </row>
    <row r="158" spans="2:65" s="13" customFormat="1">
      <c r="B158" s="133"/>
      <c r="D158" s="207" t="s">
        <v>153</v>
      </c>
      <c r="E158" s="134" t="s">
        <v>1</v>
      </c>
      <c r="F158" s="209" t="s">
        <v>190</v>
      </c>
      <c r="H158" s="210">
        <v>1166.4000000000001</v>
      </c>
      <c r="L158" s="133"/>
      <c r="M158" s="135"/>
      <c r="T158" s="136"/>
      <c r="AT158" s="134" t="s">
        <v>153</v>
      </c>
      <c r="AU158" s="134" t="s">
        <v>85</v>
      </c>
      <c r="AV158" s="13" t="s">
        <v>85</v>
      </c>
      <c r="AW158" s="13" t="s">
        <v>32</v>
      </c>
      <c r="AX158" s="13" t="s">
        <v>76</v>
      </c>
      <c r="AY158" s="134" t="s">
        <v>144</v>
      </c>
    </row>
    <row r="159" spans="2:65" s="13" customFormat="1">
      <c r="B159" s="133"/>
      <c r="D159" s="207" t="s">
        <v>153</v>
      </c>
      <c r="E159" s="134" t="s">
        <v>1</v>
      </c>
      <c r="F159" s="209" t="s">
        <v>191</v>
      </c>
      <c r="H159" s="210">
        <v>1189.0999999999999</v>
      </c>
      <c r="L159" s="133"/>
      <c r="M159" s="135"/>
      <c r="T159" s="136"/>
      <c r="AT159" s="134" t="s">
        <v>153</v>
      </c>
      <c r="AU159" s="134" t="s">
        <v>85</v>
      </c>
      <c r="AV159" s="13" t="s">
        <v>85</v>
      </c>
      <c r="AW159" s="13" t="s">
        <v>32</v>
      </c>
      <c r="AX159" s="13" t="s">
        <v>76</v>
      </c>
      <c r="AY159" s="134" t="s">
        <v>144</v>
      </c>
    </row>
    <row r="160" spans="2:65" s="14" customFormat="1">
      <c r="B160" s="137"/>
      <c r="D160" s="207" t="s">
        <v>153</v>
      </c>
      <c r="E160" s="138" t="s">
        <v>1</v>
      </c>
      <c r="F160" s="211" t="s">
        <v>175</v>
      </c>
      <c r="H160" s="212">
        <v>2355.5</v>
      </c>
      <c r="L160" s="137"/>
      <c r="M160" s="139"/>
      <c r="T160" s="140"/>
      <c r="AT160" s="138" t="s">
        <v>153</v>
      </c>
      <c r="AU160" s="138" t="s">
        <v>85</v>
      </c>
      <c r="AV160" s="14" t="s">
        <v>151</v>
      </c>
      <c r="AW160" s="14" t="s">
        <v>32</v>
      </c>
      <c r="AX160" s="14" t="s">
        <v>83</v>
      </c>
      <c r="AY160" s="138" t="s">
        <v>144</v>
      </c>
    </row>
    <row r="161" spans="2:65" s="1" customFormat="1" ht="44.25" customHeight="1">
      <c r="B161" s="116"/>
      <c r="C161" s="201" t="s">
        <v>107</v>
      </c>
      <c r="D161" s="201" t="s">
        <v>146</v>
      </c>
      <c r="E161" s="202" t="s">
        <v>192</v>
      </c>
      <c r="F161" s="203" t="s">
        <v>193</v>
      </c>
      <c r="G161" s="204" t="s">
        <v>149</v>
      </c>
      <c r="H161" s="205">
        <v>173.18</v>
      </c>
      <c r="I161" s="192"/>
      <c r="J161" s="206">
        <f>ROUND(I161*H161,2)</f>
        <v>0</v>
      </c>
      <c r="K161" s="203" t="s">
        <v>150</v>
      </c>
      <c r="L161" s="27"/>
      <c r="M161" s="123" t="s">
        <v>1</v>
      </c>
      <c r="N161" s="124" t="s">
        <v>42</v>
      </c>
      <c r="O161" s="125">
        <v>0.19700000000000001</v>
      </c>
      <c r="P161" s="125">
        <f>O161*H161</f>
        <v>34.116460000000004</v>
      </c>
      <c r="Q161" s="125">
        <v>0</v>
      </c>
      <c r="R161" s="125">
        <f>Q161*H161</f>
        <v>0</v>
      </c>
      <c r="S161" s="125">
        <v>0</v>
      </c>
      <c r="T161" s="126">
        <f>S161*H161</f>
        <v>0</v>
      </c>
      <c r="AR161" s="127" t="s">
        <v>151</v>
      </c>
      <c r="AT161" s="127" t="s">
        <v>146</v>
      </c>
      <c r="AU161" s="127" t="s">
        <v>85</v>
      </c>
      <c r="AY161" s="17" t="s">
        <v>144</v>
      </c>
      <c r="BE161" s="128">
        <f>IF(N161="základní",J161,0)</f>
        <v>0</v>
      </c>
      <c r="BF161" s="128">
        <f>IF(N161="snížená",J161,0)</f>
        <v>0</v>
      </c>
      <c r="BG161" s="128">
        <f>IF(N161="zákl. přenesená",J161,0)</f>
        <v>0</v>
      </c>
      <c r="BH161" s="128">
        <f>IF(N161="sníž. přenesená",J161,0)</f>
        <v>0</v>
      </c>
      <c r="BI161" s="128">
        <f>IF(N161="nulová",J161,0)</f>
        <v>0</v>
      </c>
      <c r="BJ161" s="17" t="s">
        <v>83</v>
      </c>
      <c r="BK161" s="128">
        <f>ROUND(I161*H161,2)</f>
        <v>0</v>
      </c>
      <c r="BL161" s="17" t="s">
        <v>151</v>
      </c>
      <c r="BM161" s="127" t="s">
        <v>194</v>
      </c>
    </row>
    <row r="162" spans="2:65" s="12" customFormat="1">
      <c r="B162" s="129"/>
      <c r="D162" s="207" t="s">
        <v>153</v>
      </c>
      <c r="E162" s="130" t="s">
        <v>1</v>
      </c>
      <c r="F162" s="208" t="s">
        <v>195</v>
      </c>
      <c r="H162" s="130" t="s">
        <v>1</v>
      </c>
      <c r="L162" s="129"/>
      <c r="M162" s="131"/>
      <c r="T162" s="132"/>
      <c r="AT162" s="130" t="s">
        <v>153</v>
      </c>
      <c r="AU162" s="130" t="s">
        <v>85</v>
      </c>
      <c r="AV162" s="12" t="s">
        <v>83</v>
      </c>
      <c r="AW162" s="12" t="s">
        <v>32</v>
      </c>
      <c r="AX162" s="12" t="s">
        <v>76</v>
      </c>
      <c r="AY162" s="130" t="s">
        <v>144</v>
      </c>
    </row>
    <row r="163" spans="2:65" s="13" customFormat="1">
      <c r="B163" s="133"/>
      <c r="D163" s="207" t="s">
        <v>153</v>
      </c>
      <c r="E163" s="134" t="s">
        <v>1</v>
      </c>
      <c r="F163" s="209" t="s">
        <v>196</v>
      </c>
      <c r="H163" s="210">
        <v>173.18</v>
      </c>
      <c r="L163" s="133"/>
      <c r="M163" s="135"/>
      <c r="T163" s="136"/>
      <c r="AT163" s="134" t="s">
        <v>153</v>
      </c>
      <c r="AU163" s="134" t="s">
        <v>85</v>
      </c>
      <c r="AV163" s="13" t="s">
        <v>85</v>
      </c>
      <c r="AW163" s="13" t="s">
        <v>32</v>
      </c>
      <c r="AX163" s="13" t="s">
        <v>83</v>
      </c>
      <c r="AY163" s="134" t="s">
        <v>144</v>
      </c>
    </row>
    <row r="164" spans="2:65" s="1" customFormat="1" ht="44.25" customHeight="1">
      <c r="B164" s="116"/>
      <c r="C164" s="201" t="s">
        <v>197</v>
      </c>
      <c r="D164" s="201" t="s">
        <v>146</v>
      </c>
      <c r="E164" s="202" t="s">
        <v>198</v>
      </c>
      <c r="F164" s="203" t="s">
        <v>199</v>
      </c>
      <c r="G164" s="204" t="s">
        <v>149</v>
      </c>
      <c r="H164" s="205">
        <v>153.84</v>
      </c>
      <c r="I164" s="192"/>
      <c r="J164" s="206">
        <f>ROUND(I164*H164,2)</f>
        <v>0</v>
      </c>
      <c r="K164" s="203" t="s">
        <v>150</v>
      </c>
      <c r="L164" s="27"/>
      <c r="M164" s="123" t="s">
        <v>1</v>
      </c>
      <c r="N164" s="124" t="s">
        <v>42</v>
      </c>
      <c r="O164" s="125">
        <v>0.13100000000000001</v>
      </c>
      <c r="P164" s="125">
        <f>O164*H164</f>
        <v>20.153040000000001</v>
      </c>
      <c r="Q164" s="125">
        <v>0</v>
      </c>
      <c r="R164" s="125">
        <f>Q164*H164</f>
        <v>0</v>
      </c>
      <c r="S164" s="125">
        <v>0</v>
      </c>
      <c r="T164" s="126">
        <f>S164*H164</f>
        <v>0</v>
      </c>
      <c r="AR164" s="127" t="s">
        <v>151</v>
      </c>
      <c r="AT164" s="127" t="s">
        <v>146</v>
      </c>
      <c r="AU164" s="127" t="s">
        <v>85</v>
      </c>
      <c r="AY164" s="17" t="s">
        <v>144</v>
      </c>
      <c r="BE164" s="128">
        <f>IF(N164="základní",J164,0)</f>
        <v>0</v>
      </c>
      <c r="BF164" s="128">
        <f>IF(N164="snížená",J164,0)</f>
        <v>0</v>
      </c>
      <c r="BG164" s="128">
        <f>IF(N164="zákl. přenesená",J164,0)</f>
        <v>0</v>
      </c>
      <c r="BH164" s="128">
        <f>IF(N164="sníž. přenesená",J164,0)</f>
        <v>0</v>
      </c>
      <c r="BI164" s="128">
        <f>IF(N164="nulová",J164,0)</f>
        <v>0</v>
      </c>
      <c r="BJ164" s="17" t="s">
        <v>83</v>
      </c>
      <c r="BK164" s="128">
        <f>ROUND(I164*H164,2)</f>
        <v>0</v>
      </c>
      <c r="BL164" s="17" t="s">
        <v>151</v>
      </c>
      <c r="BM164" s="127" t="s">
        <v>200</v>
      </c>
    </row>
    <row r="165" spans="2:65" s="12" customFormat="1">
      <c r="B165" s="129"/>
      <c r="D165" s="207" t="s">
        <v>153</v>
      </c>
      <c r="E165" s="130" t="s">
        <v>1</v>
      </c>
      <c r="F165" s="208" t="s">
        <v>161</v>
      </c>
      <c r="H165" s="130" t="s">
        <v>1</v>
      </c>
      <c r="L165" s="129"/>
      <c r="M165" s="131"/>
      <c r="T165" s="132"/>
      <c r="AT165" s="130" t="s">
        <v>153</v>
      </c>
      <c r="AU165" s="130" t="s">
        <v>85</v>
      </c>
      <c r="AV165" s="12" t="s">
        <v>83</v>
      </c>
      <c r="AW165" s="12" t="s">
        <v>32</v>
      </c>
      <c r="AX165" s="12" t="s">
        <v>76</v>
      </c>
      <c r="AY165" s="130" t="s">
        <v>144</v>
      </c>
    </row>
    <row r="166" spans="2:65" s="12" customFormat="1">
      <c r="B166" s="129"/>
      <c r="D166" s="207" t="s">
        <v>153</v>
      </c>
      <c r="E166" s="130" t="s">
        <v>1</v>
      </c>
      <c r="F166" s="208" t="s">
        <v>156</v>
      </c>
      <c r="H166" s="130" t="s">
        <v>1</v>
      </c>
      <c r="L166" s="129"/>
      <c r="M166" s="131"/>
      <c r="T166" s="132"/>
      <c r="AT166" s="130" t="s">
        <v>153</v>
      </c>
      <c r="AU166" s="130" t="s">
        <v>85</v>
      </c>
      <c r="AV166" s="12" t="s">
        <v>83</v>
      </c>
      <c r="AW166" s="12" t="s">
        <v>32</v>
      </c>
      <c r="AX166" s="12" t="s">
        <v>76</v>
      </c>
      <c r="AY166" s="130" t="s">
        <v>144</v>
      </c>
    </row>
    <row r="167" spans="2:65" s="13" customFormat="1">
      <c r="B167" s="133"/>
      <c r="D167" s="207" t="s">
        <v>153</v>
      </c>
      <c r="E167" s="134" t="s">
        <v>1</v>
      </c>
      <c r="F167" s="209" t="s">
        <v>201</v>
      </c>
      <c r="H167" s="210">
        <v>153.84</v>
      </c>
      <c r="L167" s="133"/>
      <c r="M167" s="135"/>
      <c r="T167" s="136"/>
      <c r="AT167" s="134" t="s">
        <v>153</v>
      </c>
      <c r="AU167" s="134" t="s">
        <v>85</v>
      </c>
      <c r="AV167" s="13" t="s">
        <v>85</v>
      </c>
      <c r="AW167" s="13" t="s">
        <v>32</v>
      </c>
      <c r="AX167" s="13" t="s">
        <v>83</v>
      </c>
      <c r="AY167" s="134" t="s">
        <v>144</v>
      </c>
    </row>
    <row r="168" spans="2:65" s="1" customFormat="1" ht="44.25" customHeight="1">
      <c r="B168" s="116"/>
      <c r="C168" s="201" t="s">
        <v>202</v>
      </c>
      <c r="D168" s="201" t="s">
        <v>146</v>
      </c>
      <c r="E168" s="202" t="s">
        <v>203</v>
      </c>
      <c r="F168" s="203" t="s">
        <v>204</v>
      </c>
      <c r="G168" s="204" t="s">
        <v>205</v>
      </c>
      <c r="H168" s="205">
        <v>423.99</v>
      </c>
      <c r="I168" s="192"/>
      <c r="J168" s="206">
        <f>ROUND(I168*H168,2)</f>
        <v>0</v>
      </c>
      <c r="K168" s="203" t="s">
        <v>150</v>
      </c>
      <c r="L168" s="27"/>
      <c r="M168" s="123" t="s">
        <v>1</v>
      </c>
      <c r="N168" s="124" t="s">
        <v>42</v>
      </c>
      <c r="O168" s="125">
        <v>0</v>
      </c>
      <c r="P168" s="125">
        <f>O168*H168</f>
        <v>0</v>
      </c>
      <c r="Q168" s="125">
        <v>0</v>
      </c>
      <c r="R168" s="125">
        <f>Q168*H168</f>
        <v>0</v>
      </c>
      <c r="S168" s="125">
        <v>0</v>
      </c>
      <c r="T168" s="126">
        <f>S168*H168</f>
        <v>0</v>
      </c>
      <c r="AR168" s="127" t="s">
        <v>151</v>
      </c>
      <c r="AT168" s="127" t="s">
        <v>146</v>
      </c>
      <c r="AU168" s="127" t="s">
        <v>85</v>
      </c>
      <c r="AY168" s="17" t="s">
        <v>144</v>
      </c>
      <c r="BE168" s="128">
        <f>IF(N168="základní",J168,0)</f>
        <v>0</v>
      </c>
      <c r="BF168" s="128">
        <f>IF(N168="snížená",J168,0)</f>
        <v>0</v>
      </c>
      <c r="BG168" s="128">
        <f>IF(N168="zákl. přenesená",J168,0)</f>
        <v>0</v>
      </c>
      <c r="BH168" s="128">
        <f>IF(N168="sníž. přenesená",J168,0)</f>
        <v>0</v>
      </c>
      <c r="BI168" s="128">
        <f>IF(N168="nulová",J168,0)</f>
        <v>0</v>
      </c>
      <c r="BJ168" s="17" t="s">
        <v>83</v>
      </c>
      <c r="BK168" s="128">
        <f>ROUND(I168*H168,2)</f>
        <v>0</v>
      </c>
      <c r="BL168" s="17" t="s">
        <v>151</v>
      </c>
      <c r="BM168" s="127" t="s">
        <v>206</v>
      </c>
    </row>
    <row r="169" spans="2:65" s="13" customFormat="1">
      <c r="B169" s="133"/>
      <c r="D169" s="207" t="s">
        <v>153</v>
      </c>
      <c r="E169" s="134" t="s">
        <v>1</v>
      </c>
      <c r="F169" s="209" t="s">
        <v>207</v>
      </c>
      <c r="H169" s="210">
        <v>209.952</v>
      </c>
      <c r="L169" s="133"/>
      <c r="M169" s="135"/>
      <c r="T169" s="136"/>
      <c r="AT169" s="134" t="s">
        <v>153</v>
      </c>
      <c r="AU169" s="134" t="s">
        <v>85</v>
      </c>
      <c r="AV169" s="13" t="s">
        <v>85</v>
      </c>
      <c r="AW169" s="13" t="s">
        <v>32</v>
      </c>
      <c r="AX169" s="13" t="s">
        <v>76</v>
      </c>
      <c r="AY169" s="134" t="s">
        <v>144</v>
      </c>
    </row>
    <row r="170" spans="2:65" s="13" customFormat="1">
      <c r="B170" s="133"/>
      <c r="D170" s="207" t="s">
        <v>153</v>
      </c>
      <c r="E170" s="134" t="s">
        <v>1</v>
      </c>
      <c r="F170" s="209" t="s">
        <v>208</v>
      </c>
      <c r="H170" s="210">
        <v>214.03800000000001</v>
      </c>
      <c r="L170" s="133"/>
      <c r="M170" s="135"/>
      <c r="T170" s="136"/>
      <c r="AT170" s="134" t="s">
        <v>153</v>
      </c>
      <c r="AU170" s="134" t="s">
        <v>85</v>
      </c>
      <c r="AV170" s="13" t="s">
        <v>85</v>
      </c>
      <c r="AW170" s="13" t="s">
        <v>32</v>
      </c>
      <c r="AX170" s="13" t="s">
        <v>76</v>
      </c>
      <c r="AY170" s="134" t="s">
        <v>144</v>
      </c>
    </row>
    <row r="171" spans="2:65" s="14" customFormat="1">
      <c r="B171" s="137"/>
      <c r="D171" s="207" t="s">
        <v>153</v>
      </c>
      <c r="E171" s="138" t="s">
        <v>1</v>
      </c>
      <c r="F171" s="211" t="s">
        <v>175</v>
      </c>
      <c r="H171" s="212">
        <v>423.99</v>
      </c>
      <c r="L171" s="137"/>
      <c r="M171" s="139"/>
      <c r="T171" s="140"/>
      <c r="AT171" s="138" t="s">
        <v>153</v>
      </c>
      <c r="AU171" s="138" t="s">
        <v>85</v>
      </c>
      <c r="AV171" s="14" t="s">
        <v>151</v>
      </c>
      <c r="AW171" s="14" t="s">
        <v>32</v>
      </c>
      <c r="AX171" s="14" t="s">
        <v>83</v>
      </c>
      <c r="AY171" s="138" t="s">
        <v>144</v>
      </c>
    </row>
    <row r="172" spans="2:65" s="1" customFormat="1" ht="44.25" customHeight="1">
      <c r="B172" s="116"/>
      <c r="C172" s="201" t="s">
        <v>209</v>
      </c>
      <c r="D172" s="201" t="s">
        <v>146</v>
      </c>
      <c r="E172" s="202" t="s">
        <v>210</v>
      </c>
      <c r="F172" s="203" t="s">
        <v>211</v>
      </c>
      <c r="G172" s="204" t="s">
        <v>149</v>
      </c>
      <c r="H172" s="205">
        <v>26.78</v>
      </c>
      <c r="I172" s="192"/>
      <c r="J172" s="206">
        <f>ROUND(I172*H172,2)</f>
        <v>0</v>
      </c>
      <c r="K172" s="203" t="s">
        <v>150</v>
      </c>
      <c r="L172" s="27"/>
      <c r="M172" s="123" t="s">
        <v>1</v>
      </c>
      <c r="N172" s="124" t="s">
        <v>42</v>
      </c>
      <c r="O172" s="125">
        <v>0.32800000000000001</v>
      </c>
      <c r="P172" s="125">
        <f>O172*H172</f>
        <v>8.7838400000000014</v>
      </c>
      <c r="Q172" s="125">
        <v>0</v>
      </c>
      <c r="R172" s="125">
        <f>Q172*H172</f>
        <v>0</v>
      </c>
      <c r="S172" s="125">
        <v>0</v>
      </c>
      <c r="T172" s="126">
        <f>S172*H172</f>
        <v>0</v>
      </c>
      <c r="AR172" s="127" t="s">
        <v>151</v>
      </c>
      <c r="AT172" s="127" t="s">
        <v>146</v>
      </c>
      <c r="AU172" s="127" t="s">
        <v>85</v>
      </c>
      <c r="AY172" s="17" t="s">
        <v>144</v>
      </c>
      <c r="BE172" s="128">
        <f>IF(N172="základní",J172,0)</f>
        <v>0</v>
      </c>
      <c r="BF172" s="128">
        <f>IF(N172="snížená",J172,0)</f>
        <v>0</v>
      </c>
      <c r="BG172" s="128">
        <f>IF(N172="zákl. přenesená",J172,0)</f>
        <v>0</v>
      </c>
      <c r="BH172" s="128">
        <f>IF(N172="sníž. přenesená",J172,0)</f>
        <v>0</v>
      </c>
      <c r="BI172" s="128">
        <f>IF(N172="nulová",J172,0)</f>
        <v>0</v>
      </c>
      <c r="BJ172" s="17" t="s">
        <v>83</v>
      </c>
      <c r="BK172" s="128">
        <f>ROUND(I172*H172,2)</f>
        <v>0</v>
      </c>
      <c r="BL172" s="17" t="s">
        <v>151</v>
      </c>
      <c r="BM172" s="127" t="s">
        <v>212</v>
      </c>
    </row>
    <row r="173" spans="2:65" s="12" customFormat="1">
      <c r="B173" s="129"/>
      <c r="D173" s="207" t="s">
        <v>153</v>
      </c>
      <c r="E173" s="130" t="s">
        <v>1</v>
      </c>
      <c r="F173" s="208" t="s">
        <v>154</v>
      </c>
      <c r="H173" s="130" t="s">
        <v>1</v>
      </c>
      <c r="L173" s="129"/>
      <c r="M173" s="131"/>
      <c r="T173" s="132"/>
      <c r="AT173" s="130" t="s">
        <v>153</v>
      </c>
      <c r="AU173" s="130" t="s">
        <v>85</v>
      </c>
      <c r="AV173" s="12" t="s">
        <v>83</v>
      </c>
      <c r="AW173" s="12" t="s">
        <v>32</v>
      </c>
      <c r="AX173" s="12" t="s">
        <v>76</v>
      </c>
      <c r="AY173" s="130" t="s">
        <v>144</v>
      </c>
    </row>
    <row r="174" spans="2:65" s="12" customFormat="1">
      <c r="B174" s="129"/>
      <c r="D174" s="207" t="s">
        <v>153</v>
      </c>
      <c r="E174" s="130" t="s">
        <v>1</v>
      </c>
      <c r="F174" s="208" t="s">
        <v>213</v>
      </c>
      <c r="H174" s="130" t="s">
        <v>1</v>
      </c>
      <c r="L174" s="129"/>
      <c r="M174" s="131"/>
      <c r="T174" s="132"/>
      <c r="AT174" s="130" t="s">
        <v>153</v>
      </c>
      <c r="AU174" s="130" t="s">
        <v>85</v>
      </c>
      <c r="AV174" s="12" t="s">
        <v>83</v>
      </c>
      <c r="AW174" s="12" t="s">
        <v>32</v>
      </c>
      <c r="AX174" s="12" t="s">
        <v>76</v>
      </c>
      <c r="AY174" s="130" t="s">
        <v>144</v>
      </c>
    </row>
    <row r="175" spans="2:65" s="12" customFormat="1">
      <c r="B175" s="129"/>
      <c r="D175" s="207" t="s">
        <v>153</v>
      </c>
      <c r="E175" s="130" t="s">
        <v>1</v>
      </c>
      <c r="F175" s="208" t="s">
        <v>156</v>
      </c>
      <c r="H175" s="130" t="s">
        <v>1</v>
      </c>
      <c r="L175" s="129"/>
      <c r="M175" s="131"/>
      <c r="T175" s="132"/>
      <c r="AT175" s="130" t="s">
        <v>153</v>
      </c>
      <c r="AU175" s="130" t="s">
        <v>85</v>
      </c>
      <c r="AV175" s="12" t="s">
        <v>83</v>
      </c>
      <c r="AW175" s="12" t="s">
        <v>32</v>
      </c>
      <c r="AX175" s="12" t="s">
        <v>76</v>
      </c>
      <c r="AY175" s="130" t="s">
        <v>144</v>
      </c>
    </row>
    <row r="176" spans="2:65" s="13" customFormat="1">
      <c r="B176" s="133"/>
      <c r="D176" s="207" t="s">
        <v>153</v>
      </c>
      <c r="E176" s="134" t="s">
        <v>1</v>
      </c>
      <c r="F176" s="209" t="s">
        <v>214</v>
      </c>
      <c r="H176" s="210">
        <v>19.7</v>
      </c>
      <c r="L176" s="133"/>
      <c r="M176" s="135"/>
      <c r="T176" s="136"/>
      <c r="AT176" s="134" t="s">
        <v>153</v>
      </c>
      <c r="AU176" s="134" t="s">
        <v>85</v>
      </c>
      <c r="AV176" s="13" t="s">
        <v>85</v>
      </c>
      <c r="AW176" s="13" t="s">
        <v>32</v>
      </c>
      <c r="AX176" s="13" t="s">
        <v>76</v>
      </c>
      <c r="AY176" s="134" t="s">
        <v>144</v>
      </c>
    </row>
    <row r="177" spans="2:65" s="13" customFormat="1">
      <c r="B177" s="133"/>
      <c r="D177" s="207" t="s">
        <v>153</v>
      </c>
      <c r="E177" s="134" t="s">
        <v>1</v>
      </c>
      <c r="F177" s="209" t="s">
        <v>215</v>
      </c>
      <c r="H177" s="210">
        <v>7.08</v>
      </c>
      <c r="L177" s="133"/>
      <c r="M177" s="135"/>
      <c r="T177" s="136"/>
      <c r="AT177" s="134" t="s">
        <v>153</v>
      </c>
      <c r="AU177" s="134" t="s">
        <v>85</v>
      </c>
      <c r="AV177" s="13" t="s">
        <v>85</v>
      </c>
      <c r="AW177" s="13" t="s">
        <v>32</v>
      </c>
      <c r="AX177" s="13" t="s">
        <v>76</v>
      </c>
      <c r="AY177" s="134" t="s">
        <v>144</v>
      </c>
    </row>
    <row r="178" spans="2:65" s="14" customFormat="1">
      <c r="B178" s="137"/>
      <c r="D178" s="207" t="s">
        <v>153</v>
      </c>
      <c r="E178" s="138" t="s">
        <v>1</v>
      </c>
      <c r="F178" s="211" t="s">
        <v>175</v>
      </c>
      <c r="H178" s="212">
        <v>26.78</v>
      </c>
      <c r="L178" s="137"/>
      <c r="M178" s="139"/>
      <c r="T178" s="140"/>
      <c r="AT178" s="138" t="s">
        <v>153</v>
      </c>
      <c r="AU178" s="138" t="s">
        <v>85</v>
      </c>
      <c r="AV178" s="14" t="s">
        <v>151</v>
      </c>
      <c r="AW178" s="14" t="s">
        <v>32</v>
      </c>
      <c r="AX178" s="14" t="s">
        <v>83</v>
      </c>
      <c r="AY178" s="138" t="s">
        <v>144</v>
      </c>
    </row>
    <row r="179" spans="2:65" s="1" customFormat="1" ht="16.5" customHeight="1">
      <c r="B179" s="116"/>
      <c r="C179" s="215" t="s">
        <v>216</v>
      </c>
      <c r="D179" s="215" t="s">
        <v>217</v>
      </c>
      <c r="E179" s="216" t="s">
        <v>218</v>
      </c>
      <c r="F179" s="217" t="s">
        <v>219</v>
      </c>
      <c r="G179" s="218" t="s">
        <v>205</v>
      </c>
      <c r="H179" s="219">
        <v>14.16</v>
      </c>
      <c r="I179" s="192"/>
      <c r="J179" s="220">
        <f>ROUND(I179*H179,2)</f>
        <v>0</v>
      </c>
      <c r="K179" s="217" t="s">
        <v>150</v>
      </c>
      <c r="L179" s="145"/>
      <c r="M179" s="146" t="s">
        <v>1</v>
      </c>
      <c r="N179" s="147" t="s">
        <v>42</v>
      </c>
      <c r="O179" s="125">
        <v>0</v>
      </c>
      <c r="P179" s="125">
        <f>O179*H179</f>
        <v>0</v>
      </c>
      <c r="Q179" s="125">
        <v>1</v>
      </c>
      <c r="R179" s="125">
        <f>Q179*H179</f>
        <v>14.16</v>
      </c>
      <c r="S179" s="125">
        <v>0</v>
      </c>
      <c r="T179" s="126">
        <f>S179*H179</f>
        <v>0</v>
      </c>
      <c r="AR179" s="127" t="s">
        <v>197</v>
      </c>
      <c r="AT179" s="127" t="s">
        <v>217</v>
      </c>
      <c r="AU179" s="127" t="s">
        <v>85</v>
      </c>
      <c r="AY179" s="17" t="s">
        <v>144</v>
      </c>
      <c r="BE179" s="128">
        <f>IF(N179="základní",J179,0)</f>
        <v>0</v>
      </c>
      <c r="BF179" s="128">
        <f>IF(N179="snížená",J179,0)</f>
        <v>0</v>
      </c>
      <c r="BG179" s="128">
        <f>IF(N179="zákl. přenesená",J179,0)</f>
        <v>0</v>
      </c>
      <c r="BH179" s="128">
        <f>IF(N179="sníž. přenesená",J179,0)</f>
        <v>0</v>
      </c>
      <c r="BI179" s="128">
        <f>IF(N179="nulová",J179,0)</f>
        <v>0</v>
      </c>
      <c r="BJ179" s="17" t="s">
        <v>83</v>
      </c>
      <c r="BK179" s="128">
        <f>ROUND(I179*H179,2)</f>
        <v>0</v>
      </c>
      <c r="BL179" s="17" t="s">
        <v>151</v>
      </c>
      <c r="BM179" s="127" t="s">
        <v>220</v>
      </c>
    </row>
    <row r="180" spans="2:65" s="13" customFormat="1">
      <c r="B180" s="133"/>
      <c r="D180" s="207" t="s">
        <v>153</v>
      </c>
      <c r="E180" s="134" t="s">
        <v>1</v>
      </c>
      <c r="F180" s="209" t="s">
        <v>221</v>
      </c>
      <c r="H180" s="210">
        <v>14.16</v>
      </c>
      <c r="L180" s="133"/>
      <c r="M180" s="135"/>
      <c r="T180" s="136"/>
      <c r="AT180" s="134" t="s">
        <v>153</v>
      </c>
      <c r="AU180" s="134" t="s">
        <v>85</v>
      </c>
      <c r="AV180" s="13" t="s">
        <v>85</v>
      </c>
      <c r="AW180" s="13" t="s">
        <v>32</v>
      </c>
      <c r="AX180" s="13" t="s">
        <v>83</v>
      </c>
      <c r="AY180" s="134" t="s">
        <v>144</v>
      </c>
    </row>
    <row r="181" spans="2:65" s="1" customFormat="1" ht="37.9" customHeight="1">
      <c r="B181" s="116"/>
      <c r="C181" s="201" t="s">
        <v>8</v>
      </c>
      <c r="D181" s="201" t="s">
        <v>146</v>
      </c>
      <c r="E181" s="202" t="s">
        <v>222</v>
      </c>
      <c r="F181" s="203" t="s">
        <v>223</v>
      </c>
      <c r="G181" s="204" t="s">
        <v>224</v>
      </c>
      <c r="H181" s="205">
        <v>119.86</v>
      </c>
      <c r="I181" s="192"/>
      <c r="J181" s="206">
        <f>ROUND(I181*H181,2)</f>
        <v>0</v>
      </c>
      <c r="K181" s="203" t="s">
        <v>150</v>
      </c>
      <c r="L181" s="27"/>
      <c r="M181" s="123" t="s">
        <v>1</v>
      </c>
      <c r="N181" s="124" t="s">
        <v>42</v>
      </c>
      <c r="O181" s="125">
        <v>4.3999999999999997E-2</v>
      </c>
      <c r="P181" s="125">
        <f>O181*H181</f>
        <v>5.2738399999999999</v>
      </c>
      <c r="Q181" s="125">
        <v>0</v>
      </c>
      <c r="R181" s="125">
        <f>Q181*H181</f>
        <v>0</v>
      </c>
      <c r="S181" s="125">
        <v>0</v>
      </c>
      <c r="T181" s="126">
        <f>S181*H181</f>
        <v>0</v>
      </c>
      <c r="AR181" s="127" t="s">
        <v>151</v>
      </c>
      <c r="AT181" s="127" t="s">
        <v>146</v>
      </c>
      <c r="AU181" s="127" t="s">
        <v>85</v>
      </c>
      <c r="AY181" s="17" t="s">
        <v>144</v>
      </c>
      <c r="BE181" s="128">
        <f>IF(N181="základní",J181,0)</f>
        <v>0</v>
      </c>
      <c r="BF181" s="128">
        <f>IF(N181="snížená",J181,0)</f>
        <v>0</v>
      </c>
      <c r="BG181" s="128">
        <f>IF(N181="zákl. přenesená",J181,0)</f>
        <v>0</v>
      </c>
      <c r="BH181" s="128">
        <f>IF(N181="sníž. přenesená",J181,0)</f>
        <v>0</v>
      </c>
      <c r="BI181" s="128">
        <f>IF(N181="nulová",J181,0)</f>
        <v>0</v>
      </c>
      <c r="BJ181" s="17" t="s">
        <v>83</v>
      </c>
      <c r="BK181" s="128">
        <f>ROUND(I181*H181,2)</f>
        <v>0</v>
      </c>
      <c r="BL181" s="17" t="s">
        <v>151</v>
      </c>
      <c r="BM181" s="127" t="s">
        <v>225</v>
      </c>
    </row>
    <row r="182" spans="2:65" s="12" customFormat="1">
      <c r="B182" s="129"/>
      <c r="D182" s="207" t="s">
        <v>153</v>
      </c>
      <c r="E182" s="130" t="s">
        <v>1</v>
      </c>
      <c r="F182" s="208" t="s">
        <v>161</v>
      </c>
      <c r="H182" s="130" t="s">
        <v>1</v>
      </c>
      <c r="L182" s="129"/>
      <c r="M182" s="131"/>
      <c r="T182" s="132"/>
      <c r="AT182" s="130" t="s">
        <v>153</v>
      </c>
      <c r="AU182" s="130" t="s">
        <v>85</v>
      </c>
      <c r="AV182" s="12" t="s">
        <v>83</v>
      </c>
      <c r="AW182" s="12" t="s">
        <v>32</v>
      </c>
      <c r="AX182" s="12" t="s">
        <v>76</v>
      </c>
      <c r="AY182" s="130" t="s">
        <v>144</v>
      </c>
    </row>
    <row r="183" spans="2:65" s="12" customFormat="1">
      <c r="B183" s="129"/>
      <c r="D183" s="207" t="s">
        <v>153</v>
      </c>
      <c r="E183" s="130" t="s">
        <v>1</v>
      </c>
      <c r="F183" s="208" t="s">
        <v>156</v>
      </c>
      <c r="H183" s="130" t="s">
        <v>1</v>
      </c>
      <c r="L183" s="129"/>
      <c r="M183" s="131"/>
      <c r="T183" s="132"/>
      <c r="AT183" s="130" t="s">
        <v>153</v>
      </c>
      <c r="AU183" s="130" t="s">
        <v>85</v>
      </c>
      <c r="AV183" s="12" t="s">
        <v>83</v>
      </c>
      <c r="AW183" s="12" t="s">
        <v>32</v>
      </c>
      <c r="AX183" s="12" t="s">
        <v>76</v>
      </c>
      <c r="AY183" s="130" t="s">
        <v>144</v>
      </c>
    </row>
    <row r="184" spans="2:65" s="13" customFormat="1">
      <c r="B184" s="133"/>
      <c r="D184" s="207" t="s">
        <v>153</v>
      </c>
      <c r="E184" s="134" t="s">
        <v>1</v>
      </c>
      <c r="F184" s="209" t="s">
        <v>226</v>
      </c>
      <c r="H184" s="210">
        <v>119.86</v>
      </c>
      <c r="L184" s="133"/>
      <c r="M184" s="135"/>
      <c r="T184" s="136"/>
      <c r="AT184" s="134" t="s">
        <v>153</v>
      </c>
      <c r="AU184" s="134" t="s">
        <v>85</v>
      </c>
      <c r="AV184" s="13" t="s">
        <v>85</v>
      </c>
      <c r="AW184" s="13" t="s">
        <v>32</v>
      </c>
      <c r="AX184" s="13" t="s">
        <v>83</v>
      </c>
      <c r="AY184" s="134" t="s">
        <v>144</v>
      </c>
    </row>
    <row r="185" spans="2:65" s="1" customFormat="1" ht="16.5" customHeight="1">
      <c r="B185" s="116"/>
      <c r="C185" s="215" t="s">
        <v>227</v>
      </c>
      <c r="D185" s="215" t="s">
        <v>217</v>
      </c>
      <c r="E185" s="216" t="s">
        <v>228</v>
      </c>
      <c r="F185" s="217" t="s">
        <v>229</v>
      </c>
      <c r="G185" s="218" t="s">
        <v>205</v>
      </c>
      <c r="H185" s="219">
        <v>21.574999999999999</v>
      </c>
      <c r="I185" s="192"/>
      <c r="J185" s="220">
        <f>ROUND(I185*H185,2)</f>
        <v>0</v>
      </c>
      <c r="K185" s="217" t="s">
        <v>150</v>
      </c>
      <c r="L185" s="145"/>
      <c r="M185" s="146" t="s">
        <v>1</v>
      </c>
      <c r="N185" s="147" t="s">
        <v>42</v>
      </c>
      <c r="O185" s="125">
        <v>0</v>
      </c>
      <c r="P185" s="125">
        <f>O185*H185</f>
        <v>0</v>
      </c>
      <c r="Q185" s="125">
        <v>1</v>
      </c>
      <c r="R185" s="125">
        <f>Q185*H185</f>
        <v>21.574999999999999</v>
      </c>
      <c r="S185" s="125">
        <v>0</v>
      </c>
      <c r="T185" s="126">
        <f>S185*H185</f>
        <v>0</v>
      </c>
      <c r="AR185" s="127" t="s">
        <v>197</v>
      </c>
      <c r="AT185" s="127" t="s">
        <v>217</v>
      </c>
      <c r="AU185" s="127" t="s">
        <v>85</v>
      </c>
      <c r="AY185" s="17" t="s">
        <v>144</v>
      </c>
      <c r="BE185" s="128">
        <f>IF(N185="základní",J185,0)</f>
        <v>0</v>
      </c>
      <c r="BF185" s="128">
        <f>IF(N185="snížená",J185,0)</f>
        <v>0</v>
      </c>
      <c r="BG185" s="128">
        <f>IF(N185="zákl. přenesená",J185,0)</f>
        <v>0</v>
      </c>
      <c r="BH185" s="128">
        <f>IF(N185="sníž. přenesená",J185,0)</f>
        <v>0</v>
      </c>
      <c r="BI185" s="128">
        <f>IF(N185="nulová",J185,0)</f>
        <v>0</v>
      </c>
      <c r="BJ185" s="17" t="s">
        <v>83</v>
      </c>
      <c r="BK185" s="128">
        <f>ROUND(I185*H185,2)</f>
        <v>0</v>
      </c>
      <c r="BL185" s="17" t="s">
        <v>151</v>
      </c>
      <c r="BM185" s="127" t="s">
        <v>230</v>
      </c>
    </row>
    <row r="186" spans="2:65" s="13" customFormat="1">
      <c r="B186" s="133"/>
      <c r="D186" s="207" t="s">
        <v>153</v>
      </c>
      <c r="E186" s="134" t="s">
        <v>1</v>
      </c>
      <c r="F186" s="209" t="s">
        <v>231</v>
      </c>
      <c r="H186" s="210">
        <v>21.574999999999999</v>
      </c>
      <c r="L186" s="133"/>
      <c r="M186" s="135"/>
      <c r="T186" s="136"/>
      <c r="AT186" s="134" t="s">
        <v>153</v>
      </c>
      <c r="AU186" s="134" t="s">
        <v>85</v>
      </c>
      <c r="AV186" s="13" t="s">
        <v>85</v>
      </c>
      <c r="AW186" s="13" t="s">
        <v>32</v>
      </c>
      <c r="AX186" s="13" t="s">
        <v>83</v>
      </c>
      <c r="AY186" s="134" t="s">
        <v>144</v>
      </c>
    </row>
    <row r="187" spans="2:65" s="1" customFormat="1" ht="37.9" customHeight="1">
      <c r="B187" s="116"/>
      <c r="C187" s="201" t="s">
        <v>232</v>
      </c>
      <c r="D187" s="201" t="s">
        <v>146</v>
      </c>
      <c r="E187" s="202" t="s">
        <v>233</v>
      </c>
      <c r="F187" s="203" t="s">
        <v>234</v>
      </c>
      <c r="G187" s="204" t="s">
        <v>224</v>
      </c>
      <c r="H187" s="205">
        <v>119.86</v>
      </c>
      <c r="I187" s="192"/>
      <c r="J187" s="206">
        <f>ROUND(I187*H187,2)</f>
        <v>0</v>
      </c>
      <c r="K187" s="203" t="s">
        <v>150</v>
      </c>
      <c r="L187" s="27"/>
      <c r="M187" s="123" t="s">
        <v>1</v>
      </c>
      <c r="N187" s="124" t="s">
        <v>42</v>
      </c>
      <c r="O187" s="125">
        <v>5.8000000000000003E-2</v>
      </c>
      <c r="P187" s="125">
        <f>O187*H187</f>
        <v>6.9518800000000001</v>
      </c>
      <c r="Q187" s="125">
        <v>0</v>
      </c>
      <c r="R187" s="125">
        <f>Q187*H187</f>
        <v>0</v>
      </c>
      <c r="S187" s="125">
        <v>0</v>
      </c>
      <c r="T187" s="126">
        <f>S187*H187</f>
        <v>0</v>
      </c>
      <c r="AR187" s="127" t="s">
        <v>151</v>
      </c>
      <c r="AT187" s="127" t="s">
        <v>146</v>
      </c>
      <c r="AU187" s="127" t="s">
        <v>85</v>
      </c>
      <c r="AY187" s="17" t="s">
        <v>144</v>
      </c>
      <c r="BE187" s="128">
        <f>IF(N187="základní",J187,0)</f>
        <v>0</v>
      </c>
      <c r="BF187" s="128">
        <f>IF(N187="snížená",J187,0)</f>
        <v>0</v>
      </c>
      <c r="BG187" s="128">
        <f>IF(N187="zákl. přenesená",J187,0)</f>
        <v>0</v>
      </c>
      <c r="BH187" s="128">
        <f>IF(N187="sníž. přenesená",J187,0)</f>
        <v>0</v>
      </c>
      <c r="BI187" s="128">
        <f>IF(N187="nulová",J187,0)</f>
        <v>0</v>
      </c>
      <c r="BJ187" s="17" t="s">
        <v>83</v>
      </c>
      <c r="BK187" s="128">
        <f>ROUND(I187*H187,2)</f>
        <v>0</v>
      </c>
      <c r="BL187" s="17" t="s">
        <v>151</v>
      </c>
      <c r="BM187" s="127" t="s">
        <v>235</v>
      </c>
    </row>
    <row r="188" spans="2:65" s="1" customFormat="1" ht="16.5" customHeight="1">
      <c r="B188" s="116"/>
      <c r="C188" s="215" t="s">
        <v>236</v>
      </c>
      <c r="D188" s="215" t="s">
        <v>217</v>
      </c>
      <c r="E188" s="216" t="s">
        <v>237</v>
      </c>
      <c r="F188" s="217" t="s">
        <v>238</v>
      </c>
      <c r="G188" s="218" t="s">
        <v>239</v>
      </c>
      <c r="H188" s="219">
        <v>2.3969999999999998</v>
      </c>
      <c r="I188" s="192"/>
      <c r="J188" s="220">
        <f>ROUND(I188*H188,2)</f>
        <v>0</v>
      </c>
      <c r="K188" s="217" t="s">
        <v>150</v>
      </c>
      <c r="L188" s="145"/>
      <c r="M188" s="146" t="s">
        <v>1</v>
      </c>
      <c r="N188" s="147" t="s">
        <v>42</v>
      </c>
      <c r="O188" s="125">
        <v>0</v>
      </c>
      <c r="P188" s="125">
        <f>O188*H188</f>
        <v>0</v>
      </c>
      <c r="Q188" s="125">
        <v>1E-3</v>
      </c>
      <c r="R188" s="125">
        <f>Q188*H188</f>
        <v>2.3969999999999998E-3</v>
      </c>
      <c r="S188" s="125">
        <v>0</v>
      </c>
      <c r="T188" s="126">
        <f>S188*H188</f>
        <v>0</v>
      </c>
      <c r="AR188" s="127" t="s">
        <v>197</v>
      </c>
      <c r="AT188" s="127" t="s">
        <v>217</v>
      </c>
      <c r="AU188" s="127" t="s">
        <v>85</v>
      </c>
      <c r="AY188" s="17" t="s">
        <v>144</v>
      </c>
      <c r="BE188" s="128">
        <f>IF(N188="základní",J188,0)</f>
        <v>0</v>
      </c>
      <c r="BF188" s="128">
        <f>IF(N188="snížená",J188,0)</f>
        <v>0</v>
      </c>
      <c r="BG188" s="128">
        <f>IF(N188="zákl. přenesená",J188,0)</f>
        <v>0</v>
      </c>
      <c r="BH188" s="128">
        <f>IF(N188="sníž. přenesená",J188,0)</f>
        <v>0</v>
      </c>
      <c r="BI188" s="128">
        <f>IF(N188="nulová",J188,0)</f>
        <v>0</v>
      </c>
      <c r="BJ188" s="17" t="s">
        <v>83</v>
      </c>
      <c r="BK188" s="128">
        <f>ROUND(I188*H188,2)</f>
        <v>0</v>
      </c>
      <c r="BL188" s="17" t="s">
        <v>151</v>
      </c>
      <c r="BM188" s="127" t="s">
        <v>240</v>
      </c>
    </row>
    <row r="189" spans="2:65" s="13" customFormat="1">
      <c r="B189" s="133"/>
      <c r="D189" s="207" t="s">
        <v>153</v>
      </c>
      <c r="F189" s="209" t="s">
        <v>241</v>
      </c>
      <c r="H189" s="210">
        <v>2.3969999999999998</v>
      </c>
      <c r="L189" s="133"/>
      <c r="M189" s="135"/>
      <c r="T189" s="136"/>
      <c r="AT189" s="134" t="s">
        <v>153</v>
      </c>
      <c r="AU189" s="134" t="s">
        <v>85</v>
      </c>
      <c r="AV189" s="13" t="s">
        <v>85</v>
      </c>
      <c r="AW189" s="13" t="s">
        <v>3</v>
      </c>
      <c r="AX189" s="13" t="s">
        <v>83</v>
      </c>
      <c r="AY189" s="134" t="s">
        <v>144</v>
      </c>
    </row>
    <row r="190" spans="2:65" s="1" customFormat="1" ht="37.9" customHeight="1">
      <c r="B190" s="116"/>
      <c r="C190" s="201" t="s">
        <v>242</v>
      </c>
      <c r="D190" s="201" t="s">
        <v>146</v>
      </c>
      <c r="E190" s="202" t="s">
        <v>243</v>
      </c>
      <c r="F190" s="203" t="s">
        <v>244</v>
      </c>
      <c r="G190" s="204" t="s">
        <v>224</v>
      </c>
      <c r="H190" s="205">
        <v>486.64</v>
      </c>
      <c r="I190" s="192"/>
      <c r="J190" s="206">
        <f>ROUND(I190*H190,2)</f>
        <v>0</v>
      </c>
      <c r="K190" s="203" t="s">
        <v>150</v>
      </c>
      <c r="L190" s="27"/>
      <c r="M190" s="123" t="s">
        <v>1</v>
      </c>
      <c r="N190" s="124" t="s">
        <v>42</v>
      </c>
      <c r="O190" s="125">
        <v>8.6999999999999994E-2</v>
      </c>
      <c r="P190" s="125">
        <f>O190*H190</f>
        <v>42.337679999999999</v>
      </c>
      <c r="Q190" s="125">
        <v>0</v>
      </c>
      <c r="R190" s="125">
        <f>Q190*H190</f>
        <v>0</v>
      </c>
      <c r="S190" s="125">
        <v>0</v>
      </c>
      <c r="T190" s="126">
        <f>S190*H190</f>
        <v>0</v>
      </c>
      <c r="AR190" s="127" t="s">
        <v>151</v>
      </c>
      <c r="AT190" s="127" t="s">
        <v>146</v>
      </c>
      <c r="AU190" s="127" t="s">
        <v>85</v>
      </c>
      <c r="AY190" s="17" t="s">
        <v>144</v>
      </c>
      <c r="BE190" s="128">
        <f>IF(N190="základní",J190,0)</f>
        <v>0</v>
      </c>
      <c r="BF190" s="128">
        <f>IF(N190="snížená",J190,0)</f>
        <v>0</v>
      </c>
      <c r="BG190" s="128">
        <f>IF(N190="zákl. přenesená",J190,0)</f>
        <v>0</v>
      </c>
      <c r="BH190" s="128">
        <f>IF(N190="sníž. přenesená",J190,0)</f>
        <v>0</v>
      </c>
      <c r="BI190" s="128">
        <f>IF(N190="nulová",J190,0)</f>
        <v>0</v>
      </c>
      <c r="BJ190" s="17" t="s">
        <v>83</v>
      </c>
      <c r="BK190" s="128">
        <f>ROUND(I190*H190,2)</f>
        <v>0</v>
      </c>
      <c r="BL190" s="17" t="s">
        <v>151</v>
      </c>
      <c r="BM190" s="127" t="s">
        <v>245</v>
      </c>
    </row>
    <row r="191" spans="2:65" s="1" customFormat="1" ht="16.5" customHeight="1">
      <c r="B191" s="116"/>
      <c r="C191" s="215" t="s">
        <v>246</v>
      </c>
      <c r="D191" s="215" t="s">
        <v>217</v>
      </c>
      <c r="E191" s="216" t="s">
        <v>237</v>
      </c>
      <c r="F191" s="217" t="s">
        <v>238</v>
      </c>
      <c r="G191" s="218" t="s">
        <v>239</v>
      </c>
      <c r="H191" s="219">
        <v>9.7330000000000005</v>
      </c>
      <c r="I191" s="192"/>
      <c r="J191" s="220">
        <f>ROUND(I191*H191,2)</f>
        <v>0</v>
      </c>
      <c r="K191" s="217" t="s">
        <v>150</v>
      </c>
      <c r="L191" s="145"/>
      <c r="M191" s="146" t="s">
        <v>1</v>
      </c>
      <c r="N191" s="147" t="s">
        <v>42</v>
      </c>
      <c r="O191" s="125">
        <v>0</v>
      </c>
      <c r="P191" s="125">
        <f>O191*H191</f>
        <v>0</v>
      </c>
      <c r="Q191" s="125">
        <v>1E-3</v>
      </c>
      <c r="R191" s="125">
        <f>Q191*H191</f>
        <v>9.7330000000000003E-3</v>
      </c>
      <c r="S191" s="125">
        <v>0</v>
      </c>
      <c r="T191" s="126">
        <f>S191*H191</f>
        <v>0</v>
      </c>
      <c r="AR191" s="127" t="s">
        <v>197</v>
      </c>
      <c r="AT191" s="127" t="s">
        <v>217</v>
      </c>
      <c r="AU191" s="127" t="s">
        <v>85</v>
      </c>
      <c r="AY191" s="17" t="s">
        <v>144</v>
      </c>
      <c r="BE191" s="128">
        <f>IF(N191="základní",J191,0)</f>
        <v>0</v>
      </c>
      <c r="BF191" s="128">
        <f>IF(N191="snížená",J191,0)</f>
        <v>0</v>
      </c>
      <c r="BG191" s="128">
        <f>IF(N191="zákl. přenesená",J191,0)</f>
        <v>0</v>
      </c>
      <c r="BH191" s="128">
        <f>IF(N191="sníž. přenesená",J191,0)</f>
        <v>0</v>
      </c>
      <c r="BI191" s="128">
        <f>IF(N191="nulová",J191,0)</f>
        <v>0</v>
      </c>
      <c r="BJ191" s="17" t="s">
        <v>83</v>
      </c>
      <c r="BK191" s="128">
        <f>ROUND(I191*H191,2)</f>
        <v>0</v>
      </c>
      <c r="BL191" s="17" t="s">
        <v>151</v>
      </c>
      <c r="BM191" s="127" t="s">
        <v>247</v>
      </c>
    </row>
    <row r="192" spans="2:65" s="13" customFormat="1">
      <c r="B192" s="133"/>
      <c r="D192" s="207" t="s">
        <v>153</v>
      </c>
      <c r="F192" s="209" t="s">
        <v>248</v>
      </c>
      <c r="H192" s="210">
        <v>9.7330000000000005</v>
      </c>
      <c r="L192" s="133"/>
      <c r="M192" s="135"/>
      <c r="T192" s="136"/>
      <c r="AT192" s="134" t="s">
        <v>153</v>
      </c>
      <c r="AU192" s="134" t="s">
        <v>85</v>
      </c>
      <c r="AV192" s="13" t="s">
        <v>85</v>
      </c>
      <c r="AW192" s="13" t="s">
        <v>3</v>
      </c>
      <c r="AX192" s="13" t="s">
        <v>83</v>
      </c>
      <c r="AY192" s="134" t="s">
        <v>144</v>
      </c>
    </row>
    <row r="193" spans="2:65" s="1" customFormat="1" ht="49.15" customHeight="1">
      <c r="B193" s="116"/>
      <c r="C193" s="201" t="s">
        <v>249</v>
      </c>
      <c r="D193" s="201" t="s">
        <v>146</v>
      </c>
      <c r="E193" s="202" t="s">
        <v>250</v>
      </c>
      <c r="F193" s="203" t="s">
        <v>251</v>
      </c>
      <c r="G193" s="204" t="s">
        <v>224</v>
      </c>
      <c r="H193" s="205">
        <v>486.64</v>
      </c>
      <c r="I193" s="192"/>
      <c r="J193" s="206">
        <f>ROUND(I193*H193,2)</f>
        <v>0</v>
      </c>
      <c r="K193" s="203" t="s">
        <v>150</v>
      </c>
      <c r="L193" s="27"/>
      <c r="M193" s="123" t="s">
        <v>1</v>
      </c>
      <c r="N193" s="124" t="s">
        <v>42</v>
      </c>
      <c r="O193" s="125">
        <v>0.08</v>
      </c>
      <c r="P193" s="125">
        <f>O193*H193</f>
        <v>38.931199999999997</v>
      </c>
      <c r="Q193" s="125">
        <v>0</v>
      </c>
      <c r="R193" s="125">
        <f>Q193*H193</f>
        <v>0</v>
      </c>
      <c r="S193" s="125">
        <v>0</v>
      </c>
      <c r="T193" s="126">
        <f>S193*H193</f>
        <v>0</v>
      </c>
      <c r="AR193" s="127" t="s">
        <v>151</v>
      </c>
      <c r="AT193" s="127" t="s">
        <v>146</v>
      </c>
      <c r="AU193" s="127" t="s">
        <v>85</v>
      </c>
      <c r="AY193" s="17" t="s">
        <v>144</v>
      </c>
      <c r="BE193" s="128">
        <f>IF(N193="základní",J193,0)</f>
        <v>0</v>
      </c>
      <c r="BF193" s="128">
        <f>IF(N193="snížená",J193,0)</f>
        <v>0</v>
      </c>
      <c r="BG193" s="128">
        <f>IF(N193="zákl. přenesená",J193,0)</f>
        <v>0</v>
      </c>
      <c r="BH193" s="128">
        <f>IF(N193="sníž. přenesená",J193,0)</f>
        <v>0</v>
      </c>
      <c r="BI193" s="128">
        <f>IF(N193="nulová",J193,0)</f>
        <v>0</v>
      </c>
      <c r="BJ193" s="17" t="s">
        <v>83</v>
      </c>
      <c r="BK193" s="128">
        <f>ROUND(I193*H193,2)</f>
        <v>0</v>
      </c>
      <c r="BL193" s="17" t="s">
        <v>151</v>
      </c>
      <c r="BM193" s="127" t="s">
        <v>252</v>
      </c>
    </row>
    <row r="194" spans="2:65" s="13" customFormat="1">
      <c r="B194" s="133"/>
      <c r="D194" s="207" t="s">
        <v>153</v>
      </c>
      <c r="E194" s="134" t="s">
        <v>1</v>
      </c>
      <c r="F194" s="209" t="s">
        <v>253</v>
      </c>
      <c r="H194" s="210">
        <v>479.44</v>
      </c>
      <c r="L194" s="133"/>
      <c r="M194" s="135"/>
      <c r="T194" s="136"/>
      <c r="AT194" s="134" t="s">
        <v>153</v>
      </c>
      <c r="AU194" s="134" t="s">
        <v>85</v>
      </c>
      <c r="AV194" s="13" t="s">
        <v>85</v>
      </c>
      <c r="AW194" s="13" t="s">
        <v>32</v>
      </c>
      <c r="AX194" s="13" t="s">
        <v>76</v>
      </c>
      <c r="AY194" s="134" t="s">
        <v>144</v>
      </c>
    </row>
    <row r="195" spans="2:65" s="13" customFormat="1">
      <c r="B195" s="133"/>
      <c r="D195" s="207" t="s">
        <v>153</v>
      </c>
      <c r="E195" s="134" t="s">
        <v>1</v>
      </c>
      <c r="F195" s="209" t="s">
        <v>254</v>
      </c>
      <c r="H195" s="210">
        <v>7.2</v>
      </c>
      <c r="L195" s="133"/>
      <c r="M195" s="135"/>
      <c r="T195" s="136"/>
      <c r="AT195" s="134" t="s">
        <v>153</v>
      </c>
      <c r="AU195" s="134" t="s">
        <v>85</v>
      </c>
      <c r="AV195" s="13" t="s">
        <v>85</v>
      </c>
      <c r="AW195" s="13" t="s">
        <v>32</v>
      </c>
      <c r="AX195" s="13" t="s">
        <v>76</v>
      </c>
      <c r="AY195" s="134" t="s">
        <v>144</v>
      </c>
    </row>
    <row r="196" spans="2:65" s="14" customFormat="1">
      <c r="B196" s="137"/>
      <c r="D196" s="207" t="s">
        <v>153</v>
      </c>
      <c r="E196" s="138" t="s">
        <v>1</v>
      </c>
      <c r="F196" s="211" t="s">
        <v>175</v>
      </c>
      <c r="H196" s="212">
        <v>486.64</v>
      </c>
      <c r="L196" s="137"/>
      <c r="M196" s="139"/>
      <c r="T196" s="140"/>
      <c r="AT196" s="138" t="s">
        <v>153</v>
      </c>
      <c r="AU196" s="138" t="s">
        <v>85</v>
      </c>
      <c r="AV196" s="14" t="s">
        <v>151</v>
      </c>
      <c r="AW196" s="14" t="s">
        <v>32</v>
      </c>
      <c r="AX196" s="14" t="s">
        <v>83</v>
      </c>
      <c r="AY196" s="138" t="s">
        <v>144</v>
      </c>
    </row>
    <row r="197" spans="2:65" s="1" customFormat="1" ht="37.9" customHeight="1">
      <c r="B197" s="116"/>
      <c r="C197" s="201" t="s">
        <v>255</v>
      </c>
      <c r="D197" s="201" t="s">
        <v>146</v>
      </c>
      <c r="E197" s="202" t="s">
        <v>256</v>
      </c>
      <c r="F197" s="203" t="s">
        <v>257</v>
      </c>
      <c r="G197" s="204" t="s">
        <v>224</v>
      </c>
      <c r="H197" s="205">
        <v>486.64</v>
      </c>
      <c r="I197" s="192"/>
      <c r="J197" s="206">
        <f>ROUND(I197*H197,2)</f>
        <v>0</v>
      </c>
      <c r="K197" s="203" t="s">
        <v>150</v>
      </c>
      <c r="L197" s="27"/>
      <c r="M197" s="123" t="s">
        <v>1</v>
      </c>
      <c r="N197" s="124" t="s">
        <v>42</v>
      </c>
      <c r="O197" s="125">
        <v>0.06</v>
      </c>
      <c r="P197" s="125">
        <f>O197*H197</f>
        <v>29.198399999999999</v>
      </c>
      <c r="Q197" s="125">
        <v>0</v>
      </c>
      <c r="R197" s="125">
        <f>Q197*H197</f>
        <v>0</v>
      </c>
      <c r="S197" s="125">
        <v>0</v>
      </c>
      <c r="T197" s="126">
        <f>S197*H197</f>
        <v>0</v>
      </c>
      <c r="AR197" s="127" t="s">
        <v>151</v>
      </c>
      <c r="AT197" s="127" t="s">
        <v>146</v>
      </c>
      <c r="AU197" s="127" t="s">
        <v>85</v>
      </c>
      <c r="AY197" s="17" t="s">
        <v>144</v>
      </c>
      <c r="BE197" s="128">
        <f>IF(N197="základní",J197,0)</f>
        <v>0</v>
      </c>
      <c r="BF197" s="128">
        <f>IF(N197="snížená",J197,0)</f>
        <v>0</v>
      </c>
      <c r="BG197" s="128">
        <f>IF(N197="zákl. přenesená",J197,0)</f>
        <v>0</v>
      </c>
      <c r="BH197" s="128">
        <f>IF(N197="sníž. přenesená",J197,0)</f>
        <v>0</v>
      </c>
      <c r="BI197" s="128">
        <f>IF(N197="nulová",J197,0)</f>
        <v>0</v>
      </c>
      <c r="BJ197" s="17" t="s">
        <v>83</v>
      </c>
      <c r="BK197" s="128">
        <f>ROUND(I197*H197,2)</f>
        <v>0</v>
      </c>
      <c r="BL197" s="17" t="s">
        <v>151</v>
      </c>
      <c r="BM197" s="127" t="s">
        <v>258</v>
      </c>
    </row>
    <row r="198" spans="2:65" s="12" customFormat="1">
      <c r="B198" s="129"/>
      <c r="D198" s="207" t="s">
        <v>153</v>
      </c>
      <c r="E198" s="130" t="s">
        <v>1</v>
      </c>
      <c r="F198" s="208" t="s">
        <v>161</v>
      </c>
      <c r="H198" s="130" t="s">
        <v>1</v>
      </c>
      <c r="L198" s="129"/>
      <c r="M198" s="131"/>
      <c r="T198" s="132"/>
      <c r="AT198" s="130" t="s">
        <v>153</v>
      </c>
      <c r="AU198" s="130" t="s">
        <v>85</v>
      </c>
      <c r="AV198" s="12" t="s">
        <v>83</v>
      </c>
      <c r="AW198" s="12" t="s">
        <v>32</v>
      </c>
      <c r="AX198" s="12" t="s">
        <v>76</v>
      </c>
      <c r="AY198" s="130" t="s">
        <v>144</v>
      </c>
    </row>
    <row r="199" spans="2:65" s="12" customFormat="1">
      <c r="B199" s="129"/>
      <c r="D199" s="207" t="s">
        <v>153</v>
      </c>
      <c r="E199" s="130" t="s">
        <v>1</v>
      </c>
      <c r="F199" s="208" t="s">
        <v>156</v>
      </c>
      <c r="H199" s="130" t="s">
        <v>1</v>
      </c>
      <c r="L199" s="129"/>
      <c r="M199" s="131"/>
      <c r="T199" s="132"/>
      <c r="AT199" s="130" t="s">
        <v>153</v>
      </c>
      <c r="AU199" s="130" t="s">
        <v>85</v>
      </c>
      <c r="AV199" s="12" t="s">
        <v>83</v>
      </c>
      <c r="AW199" s="12" t="s">
        <v>32</v>
      </c>
      <c r="AX199" s="12" t="s">
        <v>76</v>
      </c>
      <c r="AY199" s="130" t="s">
        <v>144</v>
      </c>
    </row>
    <row r="200" spans="2:65" s="13" customFormat="1">
      <c r="B200" s="133"/>
      <c r="D200" s="207" t="s">
        <v>153</v>
      </c>
      <c r="E200" s="134" t="s">
        <v>1</v>
      </c>
      <c r="F200" s="209" t="s">
        <v>259</v>
      </c>
      <c r="H200" s="210">
        <v>479.44</v>
      </c>
      <c r="L200" s="133"/>
      <c r="M200" s="135"/>
      <c r="T200" s="136"/>
      <c r="AT200" s="134" t="s">
        <v>153</v>
      </c>
      <c r="AU200" s="134" t="s">
        <v>85</v>
      </c>
      <c r="AV200" s="13" t="s">
        <v>85</v>
      </c>
      <c r="AW200" s="13" t="s">
        <v>32</v>
      </c>
      <c r="AX200" s="13" t="s">
        <v>76</v>
      </c>
      <c r="AY200" s="134" t="s">
        <v>144</v>
      </c>
    </row>
    <row r="201" spans="2:65" s="13" customFormat="1">
      <c r="B201" s="133"/>
      <c r="D201" s="207" t="s">
        <v>153</v>
      </c>
      <c r="E201" s="134" t="s">
        <v>1</v>
      </c>
      <c r="F201" s="209" t="s">
        <v>254</v>
      </c>
      <c r="H201" s="210">
        <v>7.2</v>
      </c>
      <c r="L201" s="133"/>
      <c r="M201" s="135"/>
      <c r="T201" s="136"/>
      <c r="AT201" s="134" t="s">
        <v>153</v>
      </c>
      <c r="AU201" s="134" t="s">
        <v>85</v>
      </c>
      <c r="AV201" s="13" t="s">
        <v>85</v>
      </c>
      <c r="AW201" s="13" t="s">
        <v>32</v>
      </c>
      <c r="AX201" s="13" t="s">
        <v>76</v>
      </c>
      <c r="AY201" s="134" t="s">
        <v>144</v>
      </c>
    </row>
    <row r="202" spans="2:65" s="14" customFormat="1">
      <c r="B202" s="137"/>
      <c r="D202" s="207" t="s">
        <v>153</v>
      </c>
      <c r="E202" s="138" t="s">
        <v>1</v>
      </c>
      <c r="F202" s="211" t="s">
        <v>175</v>
      </c>
      <c r="H202" s="212">
        <v>486.64</v>
      </c>
      <c r="L202" s="137"/>
      <c r="M202" s="139"/>
      <c r="T202" s="140"/>
      <c r="AT202" s="138" t="s">
        <v>153</v>
      </c>
      <c r="AU202" s="138" t="s">
        <v>85</v>
      </c>
      <c r="AV202" s="14" t="s">
        <v>151</v>
      </c>
      <c r="AW202" s="14" t="s">
        <v>32</v>
      </c>
      <c r="AX202" s="14" t="s">
        <v>83</v>
      </c>
      <c r="AY202" s="138" t="s">
        <v>144</v>
      </c>
    </row>
    <row r="203" spans="2:65" s="1" customFormat="1" ht="16.5" customHeight="1">
      <c r="B203" s="116"/>
      <c r="C203" s="215" t="s">
        <v>260</v>
      </c>
      <c r="D203" s="215" t="s">
        <v>217</v>
      </c>
      <c r="E203" s="216" t="s">
        <v>228</v>
      </c>
      <c r="F203" s="217" t="s">
        <v>229</v>
      </c>
      <c r="G203" s="218" t="s">
        <v>205</v>
      </c>
      <c r="H203" s="219">
        <v>86.299000000000007</v>
      </c>
      <c r="I203" s="192"/>
      <c r="J203" s="220">
        <f>ROUND(I203*H203,2)</f>
        <v>0</v>
      </c>
      <c r="K203" s="217" t="s">
        <v>150</v>
      </c>
      <c r="L203" s="145"/>
      <c r="M203" s="146" t="s">
        <v>1</v>
      </c>
      <c r="N203" s="147" t="s">
        <v>42</v>
      </c>
      <c r="O203" s="125">
        <v>0</v>
      </c>
      <c r="P203" s="125">
        <f>O203*H203</f>
        <v>0</v>
      </c>
      <c r="Q203" s="125">
        <v>1</v>
      </c>
      <c r="R203" s="125">
        <f>Q203*H203</f>
        <v>86.299000000000007</v>
      </c>
      <c r="S203" s="125">
        <v>0</v>
      </c>
      <c r="T203" s="126">
        <f>S203*H203</f>
        <v>0</v>
      </c>
      <c r="AR203" s="127" t="s">
        <v>197</v>
      </c>
      <c r="AT203" s="127" t="s">
        <v>217</v>
      </c>
      <c r="AU203" s="127" t="s">
        <v>85</v>
      </c>
      <c r="AY203" s="17" t="s">
        <v>144</v>
      </c>
      <c r="BE203" s="128">
        <f>IF(N203="základní",J203,0)</f>
        <v>0</v>
      </c>
      <c r="BF203" s="128">
        <f>IF(N203="snížená",J203,0)</f>
        <v>0</v>
      </c>
      <c r="BG203" s="128">
        <f>IF(N203="zákl. přenesená",J203,0)</f>
        <v>0</v>
      </c>
      <c r="BH203" s="128">
        <f>IF(N203="sníž. přenesená",J203,0)</f>
        <v>0</v>
      </c>
      <c r="BI203" s="128">
        <f>IF(N203="nulová",J203,0)</f>
        <v>0</v>
      </c>
      <c r="BJ203" s="17" t="s">
        <v>83</v>
      </c>
      <c r="BK203" s="128">
        <f>ROUND(I203*H203,2)</f>
        <v>0</v>
      </c>
      <c r="BL203" s="17" t="s">
        <v>151</v>
      </c>
      <c r="BM203" s="127" t="s">
        <v>261</v>
      </c>
    </row>
    <row r="204" spans="2:65" s="13" customFormat="1">
      <c r="B204" s="133"/>
      <c r="D204" s="207" t="s">
        <v>153</v>
      </c>
      <c r="E204" s="134" t="s">
        <v>1</v>
      </c>
      <c r="F204" s="209" t="s">
        <v>262</v>
      </c>
      <c r="H204" s="210">
        <v>86.299000000000007</v>
      </c>
      <c r="L204" s="133"/>
      <c r="M204" s="135"/>
      <c r="T204" s="136"/>
      <c r="AT204" s="134" t="s">
        <v>153</v>
      </c>
      <c r="AU204" s="134" t="s">
        <v>85</v>
      </c>
      <c r="AV204" s="13" t="s">
        <v>85</v>
      </c>
      <c r="AW204" s="13" t="s">
        <v>32</v>
      </c>
      <c r="AX204" s="13" t="s">
        <v>83</v>
      </c>
      <c r="AY204" s="134" t="s">
        <v>144</v>
      </c>
    </row>
    <row r="205" spans="2:65" s="11" customFormat="1" ht="22.9" customHeight="1">
      <c r="B205" s="109"/>
      <c r="D205" s="110" t="s">
        <v>75</v>
      </c>
      <c r="E205" s="199" t="s">
        <v>163</v>
      </c>
      <c r="F205" s="199" t="s">
        <v>263</v>
      </c>
      <c r="J205" s="200">
        <f>BK205</f>
        <v>0</v>
      </c>
      <c r="L205" s="109"/>
      <c r="M205" s="111"/>
      <c r="P205" s="112">
        <f>SUM(P206:P219)</f>
        <v>210.75685700000002</v>
      </c>
      <c r="R205" s="112">
        <f>SUM(R206:R219)</f>
        <v>1.3640797299999998</v>
      </c>
      <c r="T205" s="113">
        <f>SUM(T206:T219)</f>
        <v>0</v>
      </c>
      <c r="AR205" s="110" t="s">
        <v>83</v>
      </c>
      <c r="AT205" s="114" t="s">
        <v>75</v>
      </c>
      <c r="AU205" s="114" t="s">
        <v>83</v>
      </c>
      <c r="AY205" s="110" t="s">
        <v>144</v>
      </c>
      <c r="BK205" s="115">
        <f>SUM(BK206:BK219)</f>
        <v>0</v>
      </c>
    </row>
    <row r="206" spans="2:65" s="1" customFormat="1" ht="66.75" customHeight="1">
      <c r="B206" s="116"/>
      <c r="C206" s="201" t="s">
        <v>7</v>
      </c>
      <c r="D206" s="201" t="s">
        <v>146</v>
      </c>
      <c r="E206" s="202" t="s">
        <v>264</v>
      </c>
      <c r="F206" s="203" t="s">
        <v>265</v>
      </c>
      <c r="G206" s="204" t="s">
        <v>149</v>
      </c>
      <c r="H206" s="205">
        <v>14.61</v>
      </c>
      <c r="I206" s="192"/>
      <c r="J206" s="206">
        <f>ROUND(I206*H206,2)</f>
        <v>0</v>
      </c>
      <c r="K206" s="203" t="s">
        <v>150</v>
      </c>
      <c r="L206" s="27"/>
      <c r="M206" s="123" t="s">
        <v>1</v>
      </c>
      <c r="N206" s="124" t="s">
        <v>42</v>
      </c>
      <c r="O206" s="125">
        <v>4.5910000000000002</v>
      </c>
      <c r="P206" s="125">
        <f>O206*H206</f>
        <v>67.074510000000004</v>
      </c>
      <c r="Q206" s="125">
        <v>0</v>
      </c>
      <c r="R206" s="125">
        <f>Q206*H206</f>
        <v>0</v>
      </c>
      <c r="S206" s="125">
        <v>0</v>
      </c>
      <c r="T206" s="126">
        <f>S206*H206</f>
        <v>0</v>
      </c>
      <c r="AR206" s="127" t="s">
        <v>151</v>
      </c>
      <c r="AT206" s="127" t="s">
        <v>146</v>
      </c>
      <c r="AU206" s="127" t="s">
        <v>85</v>
      </c>
      <c r="AY206" s="17" t="s">
        <v>144</v>
      </c>
      <c r="BE206" s="128">
        <f>IF(N206="základní",J206,0)</f>
        <v>0</v>
      </c>
      <c r="BF206" s="128">
        <f>IF(N206="snížená",J206,0)</f>
        <v>0</v>
      </c>
      <c r="BG206" s="128">
        <f>IF(N206="zákl. přenesená",J206,0)</f>
        <v>0</v>
      </c>
      <c r="BH206" s="128">
        <f>IF(N206="sníž. přenesená",J206,0)</f>
        <v>0</v>
      </c>
      <c r="BI206" s="128">
        <f>IF(N206="nulová",J206,0)</f>
        <v>0</v>
      </c>
      <c r="BJ206" s="17" t="s">
        <v>83</v>
      </c>
      <c r="BK206" s="128">
        <f>ROUND(I206*H206,2)</f>
        <v>0</v>
      </c>
      <c r="BL206" s="17" t="s">
        <v>151</v>
      </c>
      <c r="BM206" s="127" t="s">
        <v>266</v>
      </c>
    </row>
    <row r="207" spans="2:65" s="12" customFormat="1">
      <c r="B207" s="129"/>
      <c r="D207" s="207" t="s">
        <v>153</v>
      </c>
      <c r="E207" s="130" t="s">
        <v>1</v>
      </c>
      <c r="F207" s="208" t="s">
        <v>267</v>
      </c>
      <c r="H207" s="130" t="s">
        <v>1</v>
      </c>
      <c r="L207" s="129"/>
      <c r="M207" s="131"/>
      <c r="T207" s="132"/>
      <c r="AT207" s="130" t="s">
        <v>153</v>
      </c>
      <c r="AU207" s="130" t="s">
        <v>85</v>
      </c>
      <c r="AV207" s="12" t="s">
        <v>83</v>
      </c>
      <c r="AW207" s="12" t="s">
        <v>32</v>
      </c>
      <c r="AX207" s="12" t="s">
        <v>76</v>
      </c>
      <c r="AY207" s="130" t="s">
        <v>144</v>
      </c>
    </row>
    <row r="208" spans="2:65" s="12" customFormat="1">
      <c r="B208" s="129"/>
      <c r="D208" s="207" t="s">
        <v>153</v>
      </c>
      <c r="E208" s="130" t="s">
        <v>1</v>
      </c>
      <c r="F208" s="208" t="s">
        <v>156</v>
      </c>
      <c r="H208" s="130" t="s">
        <v>1</v>
      </c>
      <c r="L208" s="129"/>
      <c r="M208" s="131"/>
      <c r="T208" s="132"/>
      <c r="AT208" s="130" t="s">
        <v>153</v>
      </c>
      <c r="AU208" s="130" t="s">
        <v>85</v>
      </c>
      <c r="AV208" s="12" t="s">
        <v>83</v>
      </c>
      <c r="AW208" s="12" t="s">
        <v>32</v>
      </c>
      <c r="AX208" s="12" t="s">
        <v>76</v>
      </c>
      <c r="AY208" s="130" t="s">
        <v>144</v>
      </c>
    </row>
    <row r="209" spans="2:65" s="13" customFormat="1">
      <c r="B209" s="133"/>
      <c r="D209" s="207" t="s">
        <v>153</v>
      </c>
      <c r="E209" s="134" t="s">
        <v>1</v>
      </c>
      <c r="F209" s="209" t="s">
        <v>268</v>
      </c>
      <c r="H209" s="210">
        <v>14.61</v>
      </c>
      <c r="L209" s="133"/>
      <c r="M209" s="135"/>
      <c r="T209" s="136"/>
      <c r="AT209" s="134" t="s">
        <v>153</v>
      </c>
      <c r="AU209" s="134" t="s">
        <v>85</v>
      </c>
      <c r="AV209" s="13" t="s">
        <v>85</v>
      </c>
      <c r="AW209" s="13" t="s">
        <v>32</v>
      </c>
      <c r="AX209" s="13" t="s">
        <v>83</v>
      </c>
      <c r="AY209" s="134" t="s">
        <v>144</v>
      </c>
    </row>
    <row r="210" spans="2:65" s="1" customFormat="1" ht="76.349999999999994" customHeight="1">
      <c r="B210" s="116"/>
      <c r="C210" s="201" t="s">
        <v>269</v>
      </c>
      <c r="D210" s="201" t="s">
        <v>146</v>
      </c>
      <c r="E210" s="202" t="s">
        <v>270</v>
      </c>
      <c r="F210" s="203" t="s">
        <v>271</v>
      </c>
      <c r="G210" s="204" t="s">
        <v>224</v>
      </c>
      <c r="H210" s="205">
        <v>40.9</v>
      </c>
      <c r="I210" s="192"/>
      <c r="J210" s="206">
        <f>ROUND(I210*H210,2)</f>
        <v>0</v>
      </c>
      <c r="K210" s="203" t="s">
        <v>150</v>
      </c>
      <c r="L210" s="27"/>
      <c r="M210" s="123" t="s">
        <v>1</v>
      </c>
      <c r="N210" s="124" t="s">
        <v>42</v>
      </c>
      <c r="O210" s="125">
        <v>1.9630000000000001</v>
      </c>
      <c r="P210" s="125">
        <f>O210*H210</f>
        <v>80.286699999999996</v>
      </c>
      <c r="Q210" s="125">
        <v>8.6499999999999997E-3</v>
      </c>
      <c r="R210" s="125">
        <f>Q210*H210</f>
        <v>0.35378499999999996</v>
      </c>
      <c r="S210" s="125">
        <v>0</v>
      </c>
      <c r="T210" s="126">
        <f>S210*H210</f>
        <v>0</v>
      </c>
      <c r="AR210" s="127" t="s">
        <v>151</v>
      </c>
      <c r="AT210" s="127" t="s">
        <v>146</v>
      </c>
      <c r="AU210" s="127" t="s">
        <v>85</v>
      </c>
      <c r="AY210" s="17" t="s">
        <v>144</v>
      </c>
      <c r="BE210" s="128">
        <f>IF(N210="základní",J210,0)</f>
        <v>0</v>
      </c>
      <c r="BF210" s="128">
        <f>IF(N210="snížená",J210,0)</f>
        <v>0</v>
      </c>
      <c r="BG210" s="128">
        <f>IF(N210="zákl. přenesená",J210,0)</f>
        <v>0</v>
      </c>
      <c r="BH210" s="128">
        <f>IF(N210="sníž. přenesená",J210,0)</f>
        <v>0</v>
      </c>
      <c r="BI210" s="128">
        <f>IF(N210="nulová",J210,0)</f>
        <v>0</v>
      </c>
      <c r="BJ210" s="17" t="s">
        <v>83</v>
      </c>
      <c r="BK210" s="128">
        <f>ROUND(I210*H210,2)</f>
        <v>0</v>
      </c>
      <c r="BL210" s="17" t="s">
        <v>151</v>
      </c>
      <c r="BM210" s="127" t="s">
        <v>272</v>
      </c>
    </row>
    <row r="211" spans="2:65" s="1" customFormat="1" ht="76.349999999999994" customHeight="1">
      <c r="B211" s="116"/>
      <c r="C211" s="201" t="s">
        <v>273</v>
      </c>
      <c r="D211" s="201" t="s">
        <v>146</v>
      </c>
      <c r="E211" s="202" t="s">
        <v>274</v>
      </c>
      <c r="F211" s="203" t="s">
        <v>275</v>
      </c>
      <c r="G211" s="204" t="s">
        <v>224</v>
      </c>
      <c r="H211" s="205">
        <v>40.9</v>
      </c>
      <c r="I211" s="192"/>
      <c r="J211" s="206">
        <f>ROUND(I211*H211,2)</f>
        <v>0</v>
      </c>
      <c r="K211" s="203" t="s">
        <v>150</v>
      </c>
      <c r="L211" s="27"/>
      <c r="M211" s="123" t="s">
        <v>1</v>
      </c>
      <c r="N211" s="124" t="s">
        <v>42</v>
      </c>
      <c r="O211" s="125">
        <v>0.628</v>
      </c>
      <c r="P211" s="125">
        <f>O211*H211</f>
        <v>25.685199999999998</v>
      </c>
      <c r="Q211" s="125">
        <v>0</v>
      </c>
      <c r="R211" s="125">
        <f>Q211*H211</f>
        <v>0</v>
      </c>
      <c r="S211" s="125">
        <v>0</v>
      </c>
      <c r="T211" s="126">
        <f>S211*H211</f>
        <v>0</v>
      </c>
      <c r="AR211" s="127" t="s">
        <v>151</v>
      </c>
      <c r="AT211" s="127" t="s">
        <v>146</v>
      </c>
      <c r="AU211" s="127" t="s">
        <v>85</v>
      </c>
      <c r="AY211" s="17" t="s">
        <v>144</v>
      </c>
      <c r="BE211" s="128">
        <f>IF(N211="základní",J211,0)</f>
        <v>0</v>
      </c>
      <c r="BF211" s="128">
        <f>IF(N211="snížená",J211,0)</f>
        <v>0</v>
      </c>
      <c r="BG211" s="128">
        <f>IF(N211="zákl. přenesená",J211,0)</f>
        <v>0</v>
      </c>
      <c r="BH211" s="128">
        <f>IF(N211="sníž. přenesená",J211,0)</f>
        <v>0</v>
      </c>
      <c r="BI211" s="128">
        <f>IF(N211="nulová",J211,0)</f>
        <v>0</v>
      </c>
      <c r="BJ211" s="17" t="s">
        <v>83</v>
      </c>
      <c r="BK211" s="128">
        <f>ROUND(I211*H211,2)</f>
        <v>0</v>
      </c>
      <c r="BL211" s="17" t="s">
        <v>151</v>
      </c>
      <c r="BM211" s="127" t="s">
        <v>276</v>
      </c>
    </row>
    <row r="212" spans="2:65" s="1" customFormat="1" ht="78" customHeight="1">
      <c r="B212" s="116"/>
      <c r="C212" s="201" t="s">
        <v>277</v>
      </c>
      <c r="D212" s="201" t="s">
        <v>146</v>
      </c>
      <c r="E212" s="202" t="s">
        <v>278</v>
      </c>
      <c r="F212" s="203" t="s">
        <v>279</v>
      </c>
      <c r="G212" s="204" t="s">
        <v>205</v>
      </c>
      <c r="H212" s="205">
        <v>1.6E-2</v>
      </c>
      <c r="I212" s="192"/>
      <c r="J212" s="206">
        <f>ROUND(I212*H212,2)</f>
        <v>0</v>
      </c>
      <c r="K212" s="203" t="s">
        <v>150</v>
      </c>
      <c r="L212" s="27"/>
      <c r="M212" s="123" t="s">
        <v>1</v>
      </c>
      <c r="N212" s="124" t="s">
        <v>42</v>
      </c>
      <c r="O212" s="125">
        <v>21.152000000000001</v>
      </c>
      <c r="P212" s="125">
        <f>O212*H212</f>
        <v>0.33843200000000001</v>
      </c>
      <c r="Q212" s="125">
        <v>1.09528</v>
      </c>
      <c r="R212" s="125">
        <f>Q212*H212</f>
        <v>1.7524480000000002E-2</v>
      </c>
      <c r="S212" s="125">
        <v>0</v>
      </c>
      <c r="T212" s="126">
        <f>S212*H212</f>
        <v>0</v>
      </c>
      <c r="AR212" s="127" t="s">
        <v>151</v>
      </c>
      <c r="AT212" s="127" t="s">
        <v>146</v>
      </c>
      <c r="AU212" s="127" t="s">
        <v>85</v>
      </c>
      <c r="AY212" s="17" t="s">
        <v>144</v>
      </c>
      <c r="BE212" s="128">
        <f>IF(N212="základní",J212,0)</f>
        <v>0</v>
      </c>
      <c r="BF212" s="128">
        <f>IF(N212="snížená",J212,0)</f>
        <v>0</v>
      </c>
      <c r="BG212" s="128">
        <f>IF(N212="zákl. přenesená",J212,0)</f>
        <v>0</v>
      </c>
      <c r="BH212" s="128">
        <f>IF(N212="sníž. přenesená",J212,0)</f>
        <v>0</v>
      </c>
      <c r="BI212" s="128">
        <f>IF(N212="nulová",J212,0)</f>
        <v>0</v>
      </c>
      <c r="BJ212" s="17" t="s">
        <v>83</v>
      </c>
      <c r="BK212" s="128">
        <f>ROUND(I212*H212,2)</f>
        <v>0</v>
      </c>
      <c r="BL212" s="17" t="s">
        <v>151</v>
      </c>
      <c r="BM212" s="127" t="s">
        <v>280</v>
      </c>
    </row>
    <row r="213" spans="2:65" s="12" customFormat="1">
      <c r="B213" s="129"/>
      <c r="D213" s="207" t="s">
        <v>153</v>
      </c>
      <c r="E213" s="130" t="s">
        <v>1</v>
      </c>
      <c r="F213" s="208" t="s">
        <v>281</v>
      </c>
      <c r="H213" s="130" t="s">
        <v>1</v>
      </c>
      <c r="L213" s="129"/>
      <c r="M213" s="131"/>
      <c r="T213" s="132"/>
      <c r="AT213" s="130" t="s">
        <v>153</v>
      </c>
      <c r="AU213" s="130" t="s">
        <v>85</v>
      </c>
      <c r="AV213" s="12" t="s">
        <v>83</v>
      </c>
      <c r="AW213" s="12" t="s">
        <v>32</v>
      </c>
      <c r="AX213" s="12" t="s">
        <v>76</v>
      </c>
      <c r="AY213" s="130" t="s">
        <v>144</v>
      </c>
    </row>
    <row r="214" spans="2:65" s="13" customFormat="1">
      <c r="B214" s="133"/>
      <c r="D214" s="207" t="s">
        <v>153</v>
      </c>
      <c r="E214" s="134" t="s">
        <v>1</v>
      </c>
      <c r="F214" s="209" t="s">
        <v>282</v>
      </c>
      <c r="H214" s="210">
        <v>1.6E-2</v>
      </c>
      <c r="L214" s="133"/>
      <c r="M214" s="135"/>
      <c r="T214" s="136"/>
      <c r="AT214" s="134" t="s">
        <v>153</v>
      </c>
      <c r="AU214" s="134" t="s">
        <v>85</v>
      </c>
      <c r="AV214" s="13" t="s">
        <v>85</v>
      </c>
      <c r="AW214" s="13" t="s">
        <v>32</v>
      </c>
      <c r="AX214" s="13" t="s">
        <v>83</v>
      </c>
      <c r="AY214" s="134" t="s">
        <v>144</v>
      </c>
    </row>
    <row r="215" spans="2:65" s="1" customFormat="1" ht="90" customHeight="1">
      <c r="B215" s="116"/>
      <c r="C215" s="201" t="s">
        <v>283</v>
      </c>
      <c r="D215" s="201" t="s">
        <v>146</v>
      </c>
      <c r="E215" s="202" t="s">
        <v>284</v>
      </c>
      <c r="F215" s="203" t="s">
        <v>285</v>
      </c>
      <c r="G215" s="204" t="s">
        <v>205</v>
      </c>
      <c r="H215" s="205">
        <v>0.95499999999999996</v>
      </c>
      <c r="I215" s="192"/>
      <c r="J215" s="206">
        <f>ROUND(I215*H215,2)</f>
        <v>0</v>
      </c>
      <c r="K215" s="203" t="s">
        <v>150</v>
      </c>
      <c r="L215" s="27"/>
      <c r="M215" s="123" t="s">
        <v>1</v>
      </c>
      <c r="N215" s="124" t="s">
        <v>42</v>
      </c>
      <c r="O215" s="125">
        <v>39.133000000000003</v>
      </c>
      <c r="P215" s="125">
        <f>O215*H215</f>
        <v>37.372014999999998</v>
      </c>
      <c r="Q215" s="125">
        <v>1.03955</v>
      </c>
      <c r="R215" s="125">
        <f>Q215*H215</f>
        <v>0.99277024999999997</v>
      </c>
      <c r="S215" s="125">
        <v>0</v>
      </c>
      <c r="T215" s="126">
        <f>S215*H215</f>
        <v>0</v>
      </c>
      <c r="AR215" s="127" t="s">
        <v>151</v>
      </c>
      <c r="AT215" s="127" t="s">
        <v>146</v>
      </c>
      <c r="AU215" s="127" t="s">
        <v>85</v>
      </c>
      <c r="AY215" s="17" t="s">
        <v>144</v>
      </c>
      <c r="BE215" s="128">
        <f>IF(N215="základní",J215,0)</f>
        <v>0</v>
      </c>
      <c r="BF215" s="128">
        <f>IF(N215="snížená",J215,0)</f>
        <v>0</v>
      </c>
      <c r="BG215" s="128">
        <f>IF(N215="zákl. přenesená",J215,0)</f>
        <v>0</v>
      </c>
      <c r="BH215" s="128">
        <f>IF(N215="sníž. přenesená",J215,0)</f>
        <v>0</v>
      </c>
      <c r="BI215" s="128">
        <f>IF(N215="nulová",J215,0)</f>
        <v>0</v>
      </c>
      <c r="BJ215" s="17" t="s">
        <v>83</v>
      </c>
      <c r="BK215" s="128">
        <f>ROUND(I215*H215,2)</f>
        <v>0</v>
      </c>
      <c r="BL215" s="17" t="s">
        <v>151</v>
      </c>
      <c r="BM215" s="127" t="s">
        <v>286</v>
      </c>
    </row>
    <row r="216" spans="2:65" s="12" customFormat="1">
      <c r="B216" s="129"/>
      <c r="D216" s="207" t="s">
        <v>153</v>
      </c>
      <c r="E216" s="130" t="s">
        <v>1</v>
      </c>
      <c r="F216" s="208" t="s">
        <v>154</v>
      </c>
      <c r="H216" s="130" t="s">
        <v>1</v>
      </c>
      <c r="L216" s="129"/>
      <c r="M216" s="131"/>
      <c r="T216" s="132"/>
      <c r="AT216" s="130" t="s">
        <v>153</v>
      </c>
      <c r="AU216" s="130" t="s">
        <v>85</v>
      </c>
      <c r="AV216" s="12" t="s">
        <v>83</v>
      </c>
      <c r="AW216" s="12" t="s">
        <v>32</v>
      </c>
      <c r="AX216" s="12" t="s">
        <v>76</v>
      </c>
      <c r="AY216" s="130" t="s">
        <v>144</v>
      </c>
    </row>
    <row r="217" spans="2:65" s="12" customFormat="1">
      <c r="B217" s="129"/>
      <c r="D217" s="207" t="s">
        <v>153</v>
      </c>
      <c r="E217" s="130" t="s">
        <v>1</v>
      </c>
      <c r="F217" s="208" t="s">
        <v>156</v>
      </c>
      <c r="H217" s="130" t="s">
        <v>1</v>
      </c>
      <c r="L217" s="129"/>
      <c r="M217" s="131"/>
      <c r="T217" s="132"/>
      <c r="AT217" s="130" t="s">
        <v>153</v>
      </c>
      <c r="AU217" s="130" t="s">
        <v>85</v>
      </c>
      <c r="AV217" s="12" t="s">
        <v>83</v>
      </c>
      <c r="AW217" s="12" t="s">
        <v>32</v>
      </c>
      <c r="AX217" s="12" t="s">
        <v>76</v>
      </c>
      <c r="AY217" s="130" t="s">
        <v>144</v>
      </c>
    </row>
    <row r="218" spans="2:65" s="12" customFormat="1">
      <c r="B218" s="129"/>
      <c r="D218" s="207" t="s">
        <v>153</v>
      </c>
      <c r="E218" s="130" t="s">
        <v>1</v>
      </c>
      <c r="F218" s="208" t="s">
        <v>287</v>
      </c>
      <c r="H218" s="130" t="s">
        <v>1</v>
      </c>
      <c r="L218" s="129"/>
      <c r="M218" s="131"/>
      <c r="T218" s="132"/>
      <c r="AT218" s="130" t="s">
        <v>153</v>
      </c>
      <c r="AU218" s="130" t="s">
        <v>85</v>
      </c>
      <c r="AV218" s="12" t="s">
        <v>83</v>
      </c>
      <c r="AW218" s="12" t="s">
        <v>32</v>
      </c>
      <c r="AX218" s="12" t="s">
        <v>76</v>
      </c>
      <c r="AY218" s="130" t="s">
        <v>144</v>
      </c>
    </row>
    <row r="219" spans="2:65" s="13" customFormat="1">
      <c r="B219" s="133"/>
      <c r="D219" s="207" t="s">
        <v>153</v>
      </c>
      <c r="E219" s="134" t="s">
        <v>1</v>
      </c>
      <c r="F219" s="209" t="s">
        <v>288</v>
      </c>
      <c r="H219" s="210">
        <v>0.95499999999999996</v>
      </c>
      <c r="L219" s="133"/>
      <c r="M219" s="135"/>
      <c r="T219" s="136"/>
      <c r="AT219" s="134" t="s">
        <v>153</v>
      </c>
      <c r="AU219" s="134" t="s">
        <v>85</v>
      </c>
      <c r="AV219" s="13" t="s">
        <v>85</v>
      </c>
      <c r="AW219" s="13" t="s">
        <v>32</v>
      </c>
      <c r="AX219" s="13" t="s">
        <v>83</v>
      </c>
      <c r="AY219" s="134" t="s">
        <v>144</v>
      </c>
    </row>
    <row r="220" spans="2:65" s="11" customFormat="1" ht="22.9" customHeight="1">
      <c r="B220" s="109"/>
      <c r="D220" s="110" t="s">
        <v>75</v>
      </c>
      <c r="E220" s="199" t="s">
        <v>151</v>
      </c>
      <c r="F220" s="199" t="s">
        <v>289</v>
      </c>
      <c r="J220" s="200">
        <f>BK220</f>
        <v>0</v>
      </c>
      <c r="L220" s="109"/>
      <c r="M220" s="111"/>
      <c r="P220" s="112">
        <f>SUM(P221:P248)</f>
        <v>308.06932000000006</v>
      </c>
      <c r="R220" s="112">
        <f>SUM(R221:R248)</f>
        <v>483.62221632000001</v>
      </c>
      <c r="T220" s="113">
        <f>SUM(T221:T248)</f>
        <v>0</v>
      </c>
      <c r="AR220" s="110" t="s">
        <v>83</v>
      </c>
      <c r="AT220" s="114" t="s">
        <v>75</v>
      </c>
      <c r="AU220" s="114" t="s">
        <v>83</v>
      </c>
      <c r="AY220" s="110" t="s">
        <v>144</v>
      </c>
      <c r="BK220" s="115">
        <f>SUM(BK221:BK248)</f>
        <v>0</v>
      </c>
    </row>
    <row r="221" spans="2:65" s="1" customFormat="1" ht="24.2" customHeight="1">
      <c r="B221" s="116"/>
      <c r="C221" s="201" t="s">
        <v>290</v>
      </c>
      <c r="D221" s="201" t="s">
        <v>146</v>
      </c>
      <c r="E221" s="202" t="s">
        <v>291</v>
      </c>
      <c r="F221" s="203" t="s">
        <v>292</v>
      </c>
      <c r="G221" s="204" t="s">
        <v>224</v>
      </c>
      <c r="H221" s="205">
        <v>14.8</v>
      </c>
      <c r="I221" s="192"/>
      <c r="J221" s="206">
        <f>ROUND(I221*H221,2)</f>
        <v>0</v>
      </c>
      <c r="K221" s="203" t="s">
        <v>150</v>
      </c>
      <c r="L221" s="27"/>
      <c r="M221" s="123" t="s">
        <v>1</v>
      </c>
      <c r="N221" s="124" t="s">
        <v>42</v>
      </c>
      <c r="O221" s="125">
        <v>0.16600000000000001</v>
      </c>
      <c r="P221" s="125">
        <f>O221*H221</f>
        <v>2.4568000000000003</v>
      </c>
      <c r="Q221" s="125">
        <v>0</v>
      </c>
      <c r="R221" s="125">
        <f>Q221*H221</f>
        <v>0</v>
      </c>
      <c r="S221" s="125">
        <v>0</v>
      </c>
      <c r="T221" s="126">
        <f>S221*H221</f>
        <v>0</v>
      </c>
      <c r="AR221" s="127" t="s">
        <v>151</v>
      </c>
      <c r="AT221" s="127" t="s">
        <v>146</v>
      </c>
      <c r="AU221" s="127" t="s">
        <v>85</v>
      </c>
      <c r="AY221" s="17" t="s">
        <v>144</v>
      </c>
      <c r="BE221" s="128">
        <f>IF(N221="základní",J221,0)</f>
        <v>0</v>
      </c>
      <c r="BF221" s="128">
        <f>IF(N221="snížená",J221,0)</f>
        <v>0</v>
      </c>
      <c r="BG221" s="128">
        <f>IF(N221="zákl. přenesená",J221,0)</f>
        <v>0</v>
      </c>
      <c r="BH221" s="128">
        <f>IF(N221="sníž. přenesená",J221,0)</f>
        <v>0</v>
      </c>
      <c r="BI221" s="128">
        <f>IF(N221="nulová",J221,0)</f>
        <v>0</v>
      </c>
      <c r="BJ221" s="17" t="s">
        <v>83</v>
      </c>
      <c r="BK221" s="128">
        <f>ROUND(I221*H221,2)</f>
        <v>0</v>
      </c>
      <c r="BL221" s="17" t="s">
        <v>151</v>
      </c>
      <c r="BM221" s="127" t="s">
        <v>293</v>
      </c>
    </row>
    <row r="222" spans="2:65" s="12" customFormat="1">
      <c r="B222" s="129"/>
      <c r="D222" s="207" t="s">
        <v>153</v>
      </c>
      <c r="E222" s="130" t="s">
        <v>1</v>
      </c>
      <c r="F222" s="208" t="s">
        <v>154</v>
      </c>
      <c r="H222" s="130" t="s">
        <v>1</v>
      </c>
      <c r="L222" s="129"/>
      <c r="M222" s="131"/>
      <c r="T222" s="132"/>
      <c r="AT222" s="130" t="s">
        <v>153</v>
      </c>
      <c r="AU222" s="130" t="s">
        <v>85</v>
      </c>
      <c r="AV222" s="12" t="s">
        <v>83</v>
      </c>
      <c r="AW222" s="12" t="s">
        <v>32</v>
      </c>
      <c r="AX222" s="12" t="s">
        <v>76</v>
      </c>
      <c r="AY222" s="130" t="s">
        <v>144</v>
      </c>
    </row>
    <row r="223" spans="2:65" s="12" customFormat="1">
      <c r="B223" s="129"/>
      <c r="D223" s="207" t="s">
        <v>153</v>
      </c>
      <c r="E223" s="130" t="s">
        <v>1</v>
      </c>
      <c r="F223" s="208" t="s">
        <v>156</v>
      </c>
      <c r="H223" s="130" t="s">
        <v>1</v>
      </c>
      <c r="L223" s="129"/>
      <c r="M223" s="131"/>
      <c r="T223" s="132"/>
      <c r="AT223" s="130" t="s">
        <v>153</v>
      </c>
      <c r="AU223" s="130" t="s">
        <v>85</v>
      </c>
      <c r="AV223" s="12" t="s">
        <v>83</v>
      </c>
      <c r="AW223" s="12" t="s">
        <v>32</v>
      </c>
      <c r="AX223" s="12" t="s">
        <v>76</v>
      </c>
      <c r="AY223" s="130" t="s">
        <v>144</v>
      </c>
    </row>
    <row r="224" spans="2:65" s="13" customFormat="1">
      <c r="B224" s="133"/>
      <c r="D224" s="207" t="s">
        <v>153</v>
      </c>
      <c r="E224" s="134" t="s">
        <v>1</v>
      </c>
      <c r="F224" s="209" t="s">
        <v>294</v>
      </c>
      <c r="H224" s="210">
        <v>14.8</v>
      </c>
      <c r="L224" s="133"/>
      <c r="M224" s="135"/>
      <c r="T224" s="136"/>
      <c r="AT224" s="134" t="s">
        <v>153</v>
      </c>
      <c r="AU224" s="134" t="s">
        <v>85</v>
      </c>
      <c r="AV224" s="13" t="s">
        <v>85</v>
      </c>
      <c r="AW224" s="13" t="s">
        <v>32</v>
      </c>
      <c r="AX224" s="13" t="s">
        <v>83</v>
      </c>
      <c r="AY224" s="134" t="s">
        <v>144</v>
      </c>
    </row>
    <row r="225" spans="2:65" s="1" customFormat="1" ht="37.9" customHeight="1">
      <c r="B225" s="116"/>
      <c r="C225" s="201" t="s">
        <v>295</v>
      </c>
      <c r="D225" s="201" t="s">
        <v>146</v>
      </c>
      <c r="E225" s="202" t="s">
        <v>296</v>
      </c>
      <c r="F225" s="203" t="s">
        <v>297</v>
      </c>
      <c r="G225" s="204" t="s">
        <v>149</v>
      </c>
      <c r="H225" s="205">
        <v>0.72</v>
      </c>
      <c r="I225" s="192"/>
      <c r="J225" s="206">
        <f>ROUND(I225*H225,2)</f>
        <v>0</v>
      </c>
      <c r="K225" s="203" t="s">
        <v>150</v>
      </c>
      <c r="L225" s="27"/>
      <c r="M225" s="123" t="s">
        <v>1</v>
      </c>
      <c r="N225" s="124" t="s">
        <v>42</v>
      </c>
      <c r="O225" s="125">
        <v>0.14699999999999999</v>
      </c>
      <c r="P225" s="125">
        <f>O225*H225</f>
        <v>0.10583999999999999</v>
      </c>
      <c r="Q225" s="125">
        <v>2.25</v>
      </c>
      <c r="R225" s="125">
        <f>Q225*H225</f>
        <v>1.6199999999999999</v>
      </c>
      <c r="S225" s="125">
        <v>0</v>
      </c>
      <c r="T225" s="126">
        <f>S225*H225</f>
        <v>0</v>
      </c>
      <c r="AR225" s="127" t="s">
        <v>151</v>
      </c>
      <c r="AT225" s="127" t="s">
        <v>146</v>
      </c>
      <c r="AU225" s="127" t="s">
        <v>85</v>
      </c>
      <c r="AY225" s="17" t="s">
        <v>144</v>
      </c>
      <c r="BE225" s="128">
        <f>IF(N225="základní",J225,0)</f>
        <v>0</v>
      </c>
      <c r="BF225" s="128">
        <f>IF(N225="snížená",J225,0)</f>
        <v>0</v>
      </c>
      <c r="BG225" s="128">
        <f>IF(N225="zákl. přenesená",J225,0)</f>
        <v>0</v>
      </c>
      <c r="BH225" s="128">
        <f>IF(N225="sníž. přenesená",J225,0)</f>
        <v>0</v>
      </c>
      <c r="BI225" s="128">
        <f>IF(N225="nulová",J225,0)</f>
        <v>0</v>
      </c>
      <c r="BJ225" s="17" t="s">
        <v>83</v>
      </c>
      <c r="BK225" s="128">
        <f>ROUND(I225*H225,2)</f>
        <v>0</v>
      </c>
      <c r="BL225" s="17" t="s">
        <v>151</v>
      </c>
      <c r="BM225" s="127" t="s">
        <v>298</v>
      </c>
    </row>
    <row r="226" spans="2:65" s="12" customFormat="1">
      <c r="B226" s="129"/>
      <c r="D226" s="207" t="s">
        <v>153</v>
      </c>
      <c r="E226" s="130" t="s">
        <v>1</v>
      </c>
      <c r="F226" s="208" t="s">
        <v>299</v>
      </c>
      <c r="H226" s="130" t="s">
        <v>1</v>
      </c>
      <c r="L226" s="129"/>
      <c r="M226" s="131"/>
      <c r="T226" s="132"/>
      <c r="AT226" s="130" t="s">
        <v>153</v>
      </c>
      <c r="AU226" s="130" t="s">
        <v>85</v>
      </c>
      <c r="AV226" s="12" t="s">
        <v>83</v>
      </c>
      <c r="AW226" s="12" t="s">
        <v>32</v>
      </c>
      <c r="AX226" s="12" t="s">
        <v>76</v>
      </c>
      <c r="AY226" s="130" t="s">
        <v>144</v>
      </c>
    </row>
    <row r="227" spans="2:65" s="13" customFormat="1">
      <c r="B227" s="133"/>
      <c r="D227" s="207" t="s">
        <v>153</v>
      </c>
      <c r="E227" s="134" t="s">
        <v>1</v>
      </c>
      <c r="F227" s="209" t="s">
        <v>300</v>
      </c>
      <c r="H227" s="210">
        <v>0.72</v>
      </c>
      <c r="L227" s="133"/>
      <c r="M227" s="135"/>
      <c r="T227" s="136"/>
      <c r="AT227" s="134" t="s">
        <v>153</v>
      </c>
      <c r="AU227" s="134" t="s">
        <v>85</v>
      </c>
      <c r="AV227" s="13" t="s">
        <v>85</v>
      </c>
      <c r="AW227" s="13" t="s">
        <v>32</v>
      </c>
      <c r="AX227" s="13" t="s">
        <v>83</v>
      </c>
      <c r="AY227" s="134" t="s">
        <v>144</v>
      </c>
    </row>
    <row r="228" spans="2:65" s="1" customFormat="1" ht="49.15" customHeight="1">
      <c r="B228" s="116"/>
      <c r="C228" s="201" t="s">
        <v>301</v>
      </c>
      <c r="D228" s="201" t="s">
        <v>146</v>
      </c>
      <c r="E228" s="202" t="s">
        <v>302</v>
      </c>
      <c r="F228" s="203" t="s">
        <v>303</v>
      </c>
      <c r="G228" s="204" t="s">
        <v>224</v>
      </c>
      <c r="H228" s="205">
        <v>7.2</v>
      </c>
      <c r="I228" s="192"/>
      <c r="J228" s="206">
        <f>ROUND(I228*H228,2)</f>
        <v>0</v>
      </c>
      <c r="K228" s="203" t="s">
        <v>150</v>
      </c>
      <c r="L228" s="27"/>
      <c r="M228" s="123" t="s">
        <v>1</v>
      </c>
      <c r="N228" s="124" t="s">
        <v>42</v>
      </c>
      <c r="O228" s="125">
        <v>0.128</v>
      </c>
      <c r="P228" s="125">
        <f>O228*H228</f>
        <v>0.92160000000000009</v>
      </c>
      <c r="Q228" s="125">
        <v>2.786E-4</v>
      </c>
      <c r="R228" s="125">
        <f>Q228*H228</f>
        <v>2.00592E-3</v>
      </c>
      <c r="S228" s="125">
        <v>0</v>
      </c>
      <c r="T228" s="126">
        <f>S228*H228</f>
        <v>0</v>
      </c>
      <c r="AR228" s="127" t="s">
        <v>151</v>
      </c>
      <c r="AT228" s="127" t="s">
        <v>146</v>
      </c>
      <c r="AU228" s="127" t="s">
        <v>85</v>
      </c>
      <c r="AY228" s="17" t="s">
        <v>144</v>
      </c>
      <c r="BE228" s="128">
        <f>IF(N228="základní",J228,0)</f>
        <v>0</v>
      </c>
      <c r="BF228" s="128">
        <f>IF(N228="snížená",J228,0)</f>
        <v>0</v>
      </c>
      <c r="BG228" s="128">
        <f>IF(N228="zákl. přenesená",J228,0)</f>
        <v>0</v>
      </c>
      <c r="BH228" s="128">
        <f>IF(N228="sníž. přenesená",J228,0)</f>
        <v>0</v>
      </c>
      <c r="BI228" s="128">
        <f>IF(N228="nulová",J228,0)</f>
        <v>0</v>
      </c>
      <c r="BJ228" s="17" t="s">
        <v>83</v>
      </c>
      <c r="BK228" s="128">
        <f>ROUND(I228*H228,2)</f>
        <v>0</v>
      </c>
      <c r="BL228" s="17" t="s">
        <v>151</v>
      </c>
      <c r="BM228" s="127" t="s">
        <v>304</v>
      </c>
    </row>
    <row r="229" spans="2:65" s="12" customFormat="1">
      <c r="B229" s="129"/>
      <c r="D229" s="207" t="s">
        <v>153</v>
      </c>
      <c r="E229" s="130" t="s">
        <v>1</v>
      </c>
      <c r="F229" s="208" t="s">
        <v>299</v>
      </c>
      <c r="H229" s="130" t="s">
        <v>1</v>
      </c>
      <c r="L229" s="129"/>
      <c r="M229" s="131"/>
      <c r="T229" s="132"/>
      <c r="AT229" s="130" t="s">
        <v>153</v>
      </c>
      <c r="AU229" s="130" t="s">
        <v>85</v>
      </c>
      <c r="AV229" s="12" t="s">
        <v>83</v>
      </c>
      <c r="AW229" s="12" t="s">
        <v>32</v>
      </c>
      <c r="AX229" s="12" t="s">
        <v>76</v>
      </c>
      <c r="AY229" s="130" t="s">
        <v>144</v>
      </c>
    </row>
    <row r="230" spans="2:65" s="13" customFormat="1">
      <c r="B230" s="133"/>
      <c r="D230" s="207" t="s">
        <v>153</v>
      </c>
      <c r="E230" s="134" t="s">
        <v>1</v>
      </c>
      <c r="F230" s="209" t="s">
        <v>305</v>
      </c>
      <c r="H230" s="210">
        <v>7.2</v>
      </c>
      <c r="L230" s="133"/>
      <c r="M230" s="135"/>
      <c r="T230" s="136"/>
      <c r="AT230" s="134" t="s">
        <v>153</v>
      </c>
      <c r="AU230" s="134" t="s">
        <v>85</v>
      </c>
      <c r="AV230" s="13" t="s">
        <v>85</v>
      </c>
      <c r="AW230" s="13" t="s">
        <v>32</v>
      </c>
      <c r="AX230" s="13" t="s">
        <v>83</v>
      </c>
      <c r="AY230" s="134" t="s">
        <v>144</v>
      </c>
    </row>
    <row r="231" spans="2:65" s="1" customFormat="1" ht="16.5" customHeight="1">
      <c r="B231" s="116"/>
      <c r="C231" s="215" t="s">
        <v>306</v>
      </c>
      <c r="D231" s="215" t="s">
        <v>217</v>
      </c>
      <c r="E231" s="216" t="s">
        <v>307</v>
      </c>
      <c r="F231" s="217" t="s">
        <v>308</v>
      </c>
      <c r="G231" s="218" t="s">
        <v>224</v>
      </c>
      <c r="H231" s="219">
        <v>7.56</v>
      </c>
      <c r="I231" s="192"/>
      <c r="J231" s="220">
        <f>ROUND(I231*H231,2)</f>
        <v>0</v>
      </c>
      <c r="K231" s="217" t="s">
        <v>150</v>
      </c>
      <c r="L231" s="145"/>
      <c r="M231" s="146" t="s">
        <v>1</v>
      </c>
      <c r="N231" s="147" t="s">
        <v>42</v>
      </c>
      <c r="O231" s="125">
        <v>0</v>
      </c>
      <c r="P231" s="125">
        <f>O231*H231</f>
        <v>0</v>
      </c>
      <c r="Q231" s="125">
        <v>5.0000000000000001E-4</v>
      </c>
      <c r="R231" s="125">
        <f>Q231*H231</f>
        <v>3.7799999999999999E-3</v>
      </c>
      <c r="S231" s="125">
        <v>0</v>
      </c>
      <c r="T231" s="126">
        <f>S231*H231</f>
        <v>0</v>
      </c>
      <c r="AR231" s="127" t="s">
        <v>197</v>
      </c>
      <c r="AT231" s="127" t="s">
        <v>217</v>
      </c>
      <c r="AU231" s="127" t="s">
        <v>85</v>
      </c>
      <c r="AY231" s="17" t="s">
        <v>144</v>
      </c>
      <c r="BE231" s="128">
        <f>IF(N231="základní",J231,0)</f>
        <v>0</v>
      </c>
      <c r="BF231" s="128">
        <f>IF(N231="snížená",J231,0)</f>
        <v>0</v>
      </c>
      <c r="BG231" s="128">
        <f>IF(N231="zákl. přenesená",J231,0)</f>
        <v>0</v>
      </c>
      <c r="BH231" s="128">
        <f>IF(N231="sníž. přenesená",J231,0)</f>
        <v>0</v>
      </c>
      <c r="BI231" s="128">
        <f>IF(N231="nulová",J231,0)</f>
        <v>0</v>
      </c>
      <c r="BJ231" s="17" t="s">
        <v>83</v>
      </c>
      <c r="BK231" s="128">
        <f>ROUND(I231*H231,2)</f>
        <v>0</v>
      </c>
      <c r="BL231" s="17" t="s">
        <v>151</v>
      </c>
      <c r="BM231" s="127" t="s">
        <v>309</v>
      </c>
    </row>
    <row r="232" spans="2:65" s="13" customFormat="1">
      <c r="B232" s="133"/>
      <c r="D232" s="207" t="s">
        <v>153</v>
      </c>
      <c r="E232" s="134" t="s">
        <v>1</v>
      </c>
      <c r="F232" s="209" t="s">
        <v>310</v>
      </c>
      <c r="H232" s="210">
        <v>7.56</v>
      </c>
      <c r="L232" s="133"/>
      <c r="M232" s="135"/>
      <c r="T232" s="136"/>
      <c r="AT232" s="134" t="s">
        <v>153</v>
      </c>
      <c r="AU232" s="134" t="s">
        <v>85</v>
      </c>
      <c r="AV232" s="13" t="s">
        <v>85</v>
      </c>
      <c r="AW232" s="13" t="s">
        <v>32</v>
      </c>
      <c r="AX232" s="13" t="s">
        <v>83</v>
      </c>
      <c r="AY232" s="134" t="s">
        <v>144</v>
      </c>
    </row>
    <row r="233" spans="2:65" s="1" customFormat="1" ht="24.2" customHeight="1">
      <c r="B233" s="116"/>
      <c r="C233" s="201" t="s">
        <v>311</v>
      </c>
      <c r="D233" s="201" t="s">
        <v>146</v>
      </c>
      <c r="E233" s="202" t="s">
        <v>312</v>
      </c>
      <c r="F233" s="203" t="s">
        <v>313</v>
      </c>
      <c r="G233" s="204" t="s">
        <v>149</v>
      </c>
      <c r="H233" s="205">
        <v>133.33000000000001</v>
      </c>
      <c r="I233" s="192"/>
      <c r="J233" s="206">
        <f>ROUND(I233*H233,2)</f>
        <v>0</v>
      </c>
      <c r="K233" s="203" t="s">
        <v>150</v>
      </c>
      <c r="L233" s="27"/>
      <c r="M233" s="123" t="s">
        <v>1</v>
      </c>
      <c r="N233" s="124" t="s">
        <v>42</v>
      </c>
      <c r="O233" s="125">
        <v>1.9359999999999999</v>
      </c>
      <c r="P233" s="125">
        <f>O233*H233</f>
        <v>258.12688000000003</v>
      </c>
      <c r="Q233" s="125">
        <v>1.9967999999999999</v>
      </c>
      <c r="R233" s="125">
        <f>Q233*H233</f>
        <v>266.23334399999999</v>
      </c>
      <c r="S233" s="125">
        <v>0</v>
      </c>
      <c r="T233" s="126">
        <f>S233*H233</f>
        <v>0</v>
      </c>
      <c r="AR233" s="127" t="s">
        <v>151</v>
      </c>
      <c r="AT233" s="127" t="s">
        <v>146</v>
      </c>
      <c r="AU233" s="127" t="s">
        <v>85</v>
      </c>
      <c r="AY233" s="17" t="s">
        <v>144</v>
      </c>
      <c r="BE233" s="128">
        <f>IF(N233="základní",J233,0)</f>
        <v>0</v>
      </c>
      <c r="BF233" s="128">
        <f>IF(N233="snížená",J233,0)</f>
        <v>0</v>
      </c>
      <c r="BG233" s="128">
        <f>IF(N233="zákl. přenesená",J233,0)</f>
        <v>0</v>
      </c>
      <c r="BH233" s="128">
        <f>IF(N233="sníž. přenesená",J233,0)</f>
        <v>0</v>
      </c>
      <c r="BI233" s="128">
        <f>IF(N233="nulová",J233,0)</f>
        <v>0</v>
      </c>
      <c r="BJ233" s="17" t="s">
        <v>83</v>
      </c>
      <c r="BK233" s="128">
        <f>ROUND(I233*H233,2)</f>
        <v>0</v>
      </c>
      <c r="BL233" s="17" t="s">
        <v>151</v>
      </c>
      <c r="BM233" s="127" t="s">
        <v>314</v>
      </c>
    </row>
    <row r="234" spans="2:65" s="12" customFormat="1">
      <c r="B234" s="129"/>
      <c r="D234" s="207" t="s">
        <v>153</v>
      </c>
      <c r="E234" s="130" t="s">
        <v>1</v>
      </c>
      <c r="F234" s="208" t="s">
        <v>161</v>
      </c>
      <c r="H234" s="130" t="s">
        <v>1</v>
      </c>
      <c r="L234" s="129"/>
      <c r="M234" s="131"/>
      <c r="T234" s="132"/>
      <c r="AT234" s="130" t="s">
        <v>153</v>
      </c>
      <c r="AU234" s="130" t="s">
        <v>85</v>
      </c>
      <c r="AV234" s="12" t="s">
        <v>83</v>
      </c>
      <c r="AW234" s="12" t="s">
        <v>32</v>
      </c>
      <c r="AX234" s="12" t="s">
        <v>76</v>
      </c>
      <c r="AY234" s="130" t="s">
        <v>144</v>
      </c>
    </row>
    <row r="235" spans="2:65" s="12" customFormat="1">
      <c r="B235" s="129"/>
      <c r="D235" s="207" t="s">
        <v>153</v>
      </c>
      <c r="E235" s="130" t="s">
        <v>1</v>
      </c>
      <c r="F235" s="208" t="s">
        <v>156</v>
      </c>
      <c r="H235" s="130" t="s">
        <v>1</v>
      </c>
      <c r="L235" s="129"/>
      <c r="M235" s="131"/>
      <c r="T235" s="132"/>
      <c r="AT235" s="130" t="s">
        <v>153</v>
      </c>
      <c r="AU235" s="130" t="s">
        <v>85</v>
      </c>
      <c r="AV235" s="12" t="s">
        <v>83</v>
      </c>
      <c r="AW235" s="12" t="s">
        <v>32</v>
      </c>
      <c r="AX235" s="12" t="s">
        <v>76</v>
      </c>
      <c r="AY235" s="130" t="s">
        <v>144</v>
      </c>
    </row>
    <row r="236" spans="2:65" s="12" customFormat="1">
      <c r="B236" s="129"/>
      <c r="D236" s="207" t="s">
        <v>153</v>
      </c>
      <c r="E236" s="130" t="s">
        <v>1</v>
      </c>
      <c r="F236" s="208" t="s">
        <v>315</v>
      </c>
      <c r="H236" s="130" t="s">
        <v>1</v>
      </c>
      <c r="L236" s="129"/>
      <c r="M236" s="131"/>
      <c r="T236" s="132"/>
      <c r="AT236" s="130" t="s">
        <v>153</v>
      </c>
      <c r="AU236" s="130" t="s">
        <v>85</v>
      </c>
      <c r="AV236" s="12" t="s">
        <v>83</v>
      </c>
      <c r="AW236" s="12" t="s">
        <v>32</v>
      </c>
      <c r="AX236" s="12" t="s">
        <v>76</v>
      </c>
      <c r="AY236" s="130" t="s">
        <v>144</v>
      </c>
    </row>
    <row r="237" spans="2:65" s="13" customFormat="1">
      <c r="B237" s="133"/>
      <c r="D237" s="207" t="s">
        <v>153</v>
      </c>
      <c r="E237" s="134" t="s">
        <v>1</v>
      </c>
      <c r="F237" s="209" t="s">
        <v>316</v>
      </c>
      <c r="H237" s="210">
        <v>133.33000000000001</v>
      </c>
      <c r="L237" s="133"/>
      <c r="M237" s="135"/>
      <c r="T237" s="136"/>
      <c r="AT237" s="134" t="s">
        <v>153</v>
      </c>
      <c r="AU237" s="134" t="s">
        <v>85</v>
      </c>
      <c r="AV237" s="13" t="s">
        <v>85</v>
      </c>
      <c r="AW237" s="13" t="s">
        <v>32</v>
      </c>
      <c r="AX237" s="13" t="s">
        <v>83</v>
      </c>
      <c r="AY237" s="134" t="s">
        <v>144</v>
      </c>
    </row>
    <row r="238" spans="2:65" s="1" customFormat="1" ht="37.9" customHeight="1">
      <c r="B238" s="116"/>
      <c r="C238" s="201" t="s">
        <v>317</v>
      </c>
      <c r="D238" s="201" t="s">
        <v>146</v>
      </c>
      <c r="E238" s="202" t="s">
        <v>318</v>
      </c>
      <c r="F238" s="203" t="s">
        <v>319</v>
      </c>
      <c r="G238" s="204" t="s">
        <v>149</v>
      </c>
      <c r="H238" s="205">
        <v>2.88</v>
      </c>
      <c r="I238" s="192"/>
      <c r="J238" s="206">
        <f>ROUND(I238*H238,2)</f>
        <v>0</v>
      </c>
      <c r="K238" s="203" t="s">
        <v>150</v>
      </c>
      <c r="L238" s="27"/>
      <c r="M238" s="123" t="s">
        <v>1</v>
      </c>
      <c r="N238" s="124" t="s">
        <v>42</v>
      </c>
      <c r="O238" s="125">
        <v>0.57499999999999996</v>
      </c>
      <c r="P238" s="125">
        <f>O238*H238</f>
        <v>1.6559999999999999</v>
      </c>
      <c r="Q238" s="125">
        <v>2.13408</v>
      </c>
      <c r="R238" s="125">
        <f>Q238*H238</f>
        <v>6.1461503999999998</v>
      </c>
      <c r="S238" s="125">
        <v>0</v>
      </c>
      <c r="T238" s="126">
        <f>S238*H238</f>
        <v>0</v>
      </c>
      <c r="AR238" s="127" t="s">
        <v>151</v>
      </c>
      <c r="AT238" s="127" t="s">
        <v>146</v>
      </c>
      <c r="AU238" s="127" t="s">
        <v>85</v>
      </c>
      <c r="AY238" s="17" t="s">
        <v>144</v>
      </c>
      <c r="BE238" s="128">
        <f>IF(N238="základní",J238,0)</f>
        <v>0</v>
      </c>
      <c r="BF238" s="128">
        <f>IF(N238="snížená",J238,0)</f>
        <v>0</v>
      </c>
      <c r="BG238" s="128">
        <f>IF(N238="zákl. přenesená",J238,0)</f>
        <v>0</v>
      </c>
      <c r="BH238" s="128">
        <f>IF(N238="sníž. přenesená",J238,0)</f>
        <v>0</v>
      </c>
      <c r="BI238" s="128">
        <f>IF(N238="nulová",J238,0)</f>
        <v>0</v>
      </c>
      <c r="BJ238" s="17" t="s">
        <v>83</v>
      </c>
      <c r="BK238" s="128">
        <f>ROUND(I238*H238,2)</f>
        <v>0</v>
      </c>
      <c r="BL238" s="17" t="s">
        <v>151</v>
      </c>
      <c r="BM238" s="127" t="s">
        <v>320</v>
      </c>
    </row>
    <row r="239" spans="2:65" s="12" customFormat="1">
      <c r="B239" s="129"/>
      <c r="D239" s="207" t="s">
        <v>153</v>
      </c>
      <c r="E239" s="130" t="s">
        <v>1</v>
      </c>
      <c r="F239" s="208" t="s">
        <v>299</v>
      </c>
      <c r="H239" s="130" t="s">
        <v>1</v>
      </c>
      <c r="L239" s="129"/>
      <c r="M239" s="131"/>
      <c r="T239" s="132"/>
      <c r="AT239" s="130" t="s">
        <v>153</v>
      </c>
      <c r="AU239" s="130" t="s">
        <v>85</v>
      </c>
      <c r="AV239" s="12" t="s">
        <v>83</v>
      </c>
      <c r="AW239" s="12" t="s">
        <v>32</v>
      </c>
      <c r="AX239" s="12" t="s">
        <v>76</v>
      </c>
      <c r="AY239" s="130" t="s">
        <v>144</v>
      </c>
    </row>
    <row r="240" spans="2:65" s="13" customFormat="1">
      <c r="B240" s="133"/>
      <c r="D240" s="207" t="s">
        <v>153</v>
      </c>
      <c r="E240" s="134" t="s">
        <v>1</v>
      </c>
      <c r="F240" s="209" t="s">
        <v>321</v>
      </c>
      <c r="H240" s="210">
        <v>2.88</v>
      </c>
      <c r="L240" s="133"/>
      <c r="M240" s="135"/>
      <c r="T240" s="136"/>
      <c r="AT240" s="134" t="s">
        <v>153</v>
      </c>
      <c r="AU240" s="134" t="s">
        <v>85</v>
      </c>
      <c r="AV240" s="13" t="s">
        <v>85</v>
      </c>
      <c r="AW240" s="13" t="s">
        <v>32</v>
      </c>
      <c r="AX240" s="13" t="s">
        <v>83</v>
      </c>
      <c r="AY240" s="134" t="s">
        <v>144</v>
      </c>
    </row>
    <row r="241" spans="2:65" s="1" customFormat="1" ht="37.9" customHeight="1">
      <c r="B241" s="116"/>
      <c r="C241" s="201" t="s">
        <v>322</v>
      </c>
      <c r="D241" s="201" t="s">
        <v>146</v>
      </c>
      <c r="E241" s="202" t="s">
        <v>323</v>
      </c>
      <c r="F241" s="203" t="s">
        <v>324</v>
      </c>
      <c r="G241" s="204" t="s">
        <v>149</v>
      </c>
      <c r="H241" s="205">
        <v>41.7</v>
      </c>
      <c r="I241" s="192"/>
      <c r="J241" s="206">
        <f>ROUND(I241*H241,2)</f>
        <v>0</v>
      </c>
      <c r="K241" s="203" t="s">
        <v>150</v>
      </c>
      <c r="L241" s="27"/>
      <c r="M241" s="123" t="s">
        <v>1</v>
      </c>
      <c r="N241" s="124" t="s">
        <v>42</v>
      </c>
      <c r="O241" s="125">
        <v>0.57499999999999996</v>
      </c>
      <c r="P241" s="125">
        <f>O241*H241</f>
        <v>23.977499999999999</v>
      </c>
      <c r="Q241" s="125">
        <v>2.4340799999999998</v>
      </c>
      <c r="R241" s="125">
        <f>Q241*H241</f>
        <v>101.501136</v>
      </c>
      <c r="S241" s="125">
        <v>0</v>
      </c>
      <c r="T241" s="126">
        <f>S241*H241</f>
        <v>0</v>
      </c>
      <c r="AR241" s="127" t="s">
        <v>151</v>
      </c>
      <c r="AT241" s="127" t="s">
        <v>146</v>
      </c>
      <c r="AU241" s="127" t="s">
        <v>85</v>
      </c>
      <c r="AY241" s="17" t="s">
        <v>144</v>
      </c>
      <c r="BE241" s="128">
        <f>IF(N241="základní",J241,0)</f>
        <v>0</v>
      </c>
      <c r="BF241" s="128">
        <f>IF(N241="snížená",J241,0)</f>
        <v>0</v>
      </c>
      <c r="BG241" s="128">
        <f>IF(N241="zákl. přenesená",J241,0)</f>
        <v>0</v>
      </c>
      <c r="BH241" s="128">
        <f>IF(N241="sníž. přenesená",J241,0)</f>
        <v>0</v>
      </c>
      <c r="BI241" s="128">
        <f>IF(N241="nulová",J241,0)</f>
        <v>0</v>
      </c>
      <c r="BJ241" s="17" t="s">
        <v>83</v>
      </c>
      <c r="BK241" s="128">
        <f>ROUND(I241*H241,2)</f>
        <v>0</v>
      </c>
      <c r="BL241" s="17" t="s">
        <v>151</v>
      </c>
      <c r="BM241" s="127" t="s">
        <v>325</v>
      </c>
    </row>
    <row r="242" spans="2:65" s="12" customFormat="1">
      <c r="B242" s="129"/>
      <c r="D242" s="207" t="s">
        <v>153</v>
      </c>
      <c r="E242" s="130" t="s">
        <v>1</v>
      </c>
      <c r="F242" s="208" t="s">
        <v>326</v>
      </c>
      <c r="H242" s="130" t="s">
        <v>1</v>
      </c>
      <c r="L242" s="129"/>
      <c r="M242" s="131"/>
      <c r="T242" s="132"/>
      <c r="AT242" s="130" t="s">
        <v>153</v>
      </c>
      <c r="AU242" s="130" t="s">
        <v>85</v>
      </c>
      <c r="AV242" s="12" t="s">
        <v>83</v>
      </c>
      <c r="AW242" s="12" t="s">
        <v>32</v>
      </c>
      <c r="AX242" s="12" t="s">
        <v>76</v>
      </c>
      <c r="AY242" s="130" t="s">
        <v>144</v>
      </c>
    </row>
    <row r="243" spans="2:65" s="12" customFormat="1">
      <c r="B243" s="129"/>
      <c r="D243" s="207" t="s">
        <v>153</v>
      </c>
      <c r="E243" s="130" t="s">
        <v>1</v>
      </c>
      <c r="F243" s="208" t="s">
        <v>156</v>
      </c>
      <c r="H243" s="130" t="s">
        <v>1</v>
      </c>
      <c r="L243" s="129"/>
      <c r="M243" s="131"/>
      <c r="T243" s="132"/>
      <c r="AT243" s="130" t="s">
        <v>153</v>
      </c>
      <c r="AU243" s="130" t="s">
        <v>85</v>
      </c>
      <c r="AV243" s="12" t="s">
        <v>83</v>
      </c>
      <c r="AW243" s="12" t="s">
        <v>32</v>
      </c>
      <c r="AX243" s="12" t="s">
        <v>76</v>
      </c>
      <c r="AY243" s="130" t="s">
        <v>144</v>
      </c>
    </row>
    <row r="244" spans="2:65" s="13" customFormat="1">
      <c r="B244" s="133"/>
      <c r="D244" s="207" t="s">
        <v>153</v>
      </c>
      <c r="E244" s="134" t="s">
        <v>1</v>
      </c>
      <c r="F244" s="209" t="s">
        <v>327</v>
      </c>
      <c r="H244" s="210">
        <v>41.7</v>
      </c>
      <c r="L244" s="133"/>
      <c r="M244" s="135"/>
      <c r="T244" s="136"/>
      <c r="AT244" s="134" t="s">
        <v>153</v>
      </c>
      <c r="AU244" s="134" t="s">
        <v>85</v>
      </c>
      <c r="AV244" s="13" t="s">
        <v>85</v>
      </c>
      <c r="AW244" s="13" t="s">
        <v>32</v>
      </c>
      <c r="AX244" s="13" t="s">
        <v>83</v>
      </c>
      <c r="AY244" s="134" t="s">
        <v>144</v>
      </c>
    </row>
    <row r="245" spans="2:65" s="1" customFormat="1" ht="33" customHeight="1">
      <c r="B245" s="116"/>
      <c r="C245" s="201" t="s">
        <v>328</v>
      </c>
      <c r="D245" s="201" t="s">
        <v>146</v>
      </c>
      <c r="E245" s="202" t="s">
        <v>329</v>
      </c>
      <c r="F245" s="203" t="s">
        <v>330</v>
      </c>
      <c r="G245" s="204" t="s">
        <v>149</v>
      </c>
      <c r="H245" s="205">
        <v>53.95</v>
      </c>
      <c r="I245" s="192"/>
      <c r="J245" s="206">
        <f>ROUND(I245*H245,2)</f>
        <v>0</v>
      </c>
      <c r="K245" s="203" t="s">
        <v>150</v>
      </c>
      <c r="L245" s="27"/>
      <c r="M245" s="123" t="s">
        <v>1</v>
      </c>
      <c r="N245" s="124" t="s">
        <v>42</v>
      </c>
      <c r="O245" s="125">
        <v>0.38600000000000001</v>
      </c>
      <c r="P245" s="125">
        <f>O245*H245</f>
        <v>20.8247</v>
      </c>
      <c r="Q245" s="125">
        <v>2.004</v>
      </c>
      <c r="R245" s="125">
        <f>Q245*H245</f>
        <v>108.11580000000001</v>
      </c>
      <c r="S245" s="125">
        <v>0</v>
      </c>
      <c r="T245" s="126">
        <f>S245*H245</f>
        <v>0</v>
      </c>
      <c r="AR245" s="127" t="s">
        <v>151</v>
      </c>
      <c r="AT245" s="127" t="s">
        <v>146</v>
      </c>
      <c r="AU245" s="127" t="s">
        <v>85</v>
      </c>
      <c r="AY245" s="17" t="s">
        <v>144</v>
      </c>
      <c r="BE245" s="128">
        <f>IF(N245="základní",J245,0)</f>
        <v>0</v>
      </c>
      <c r="BF245" s="128">
        <f>IF(N245="snížená",J245,0)</f>
        <v>0</v>
      </c>
      <c r="BG245" s="128">
        <f>IF(N245="zákl. přenesená",J245,0)</f>
        <v>0</v>
      </c>
      <c r="BH245" s="128">
        <f>IF(N245="sníž. přenesená",J245,0)</f>
        <v>0</v>
      </c>
      <c r="BI245" s="128">
        <f>IF(N245="nulová",J245,0)</f>
        <v>0</v>
      </c>
      <c r="BJ245" s="17" t="s">
        <v>83</v>
      </c>
      <c r="BK245" s="128">
        <f>ROUND(I245*H245,2)</f>
        <v>0</v>
      </c>
      <c r="BL245" s="17" t="s">
        <v>151</v>
      </c>
      <c r="BM245" s="127" t="s">
        <v>331</v>
      </c>
    </row>
    <row r="246" spans="2:65" s="12" customFormat="1">
      <c r="B246" s="129"/>
      <c r="D246" s="207" t="s">
        <v>153</v>
      </c>
      <c r="E246" s="130" t="s">
        <v>1</v>
      </c>
      <c r="F246" s="208" t="s">
        <v>326</v>
      </c>
      <c r="H246" s="130" t="s">
        <v>1</v>
      </c>
      <c r="L246" s="129"/>
      <c r="M246" s="131"/>
      <c r="T246" s="132"/>
      <c r="AT246" s="130" t="s">
        <v>153</v>
      </c>
      <c r="AU246" s="130" t="s">
        <v>85</v>
      </c>
      <c r="AV246" s="12" t="s">
        <v>83</v>
      </c>
      <c r="AW246" s="12" t="s">
        <v>32</v>
      </c>
      <c r="AX246" s="12" t="s">
        <v>76</v>
      </c>
      <c r="AY246" s="130" t="s">
        <v>144</v>
      </c>
    </row>
    <row r="247" spans="2:65" s="12" customFormat="1">
      <c r="B247" s="129"/>
      <c r="D247" s="207" t="s">
        <v>153</v>
      </c>
      <c r="E247" s="130" t="s">
        <v>1</v>
      </c>
      <c r="F247" s="208" t="s">
        <v>156</v>
      </c>
      <c r="H247" s="130" t="s">
        <v>1</v>
      </c>
      <c r="L247" s="129"/>
      <c r="M247" s="131"/>
      <c r="T247" s="132"/>
      <c r="AT247" s="130" t="s">
        <v>153</v>
      </c>
      <c r="AU247" s="130" t="s">
        <v>85</v>
      </c>
      <c r="AV247" s="12" t="s">
        <v>83</v>
      </c>
      <c r="AW247" s="12" t="s">
        <v>32</v>
      </c>
      <c r="AX247" s="12" t="s">
        <v>76</v>
      </c>
      <c r="AY247" s="130" t="s">
        <v>144</v>
      </c>
    </row>
    <row r="248" spans="2:65" s="13" customFormat="1">
      <c r="B248" s="133"/>
      <c r="D248" s="207" t="s">
        <v>153</v>
      </c>
      <c r="E248" s="134" t="s">
        <v>1</v>
      </c>
      <c r="F248" s="209" t="s">
        <v>332</v>
      </c>
      <c r="H248" s="210">
        <v>53.95</v>
      </c>
      <c r="L248" s="133"/>
      <c r="M248" s="135"/>
      <c r="T248" s="136"/>
      <c r="AT248" s="134" t="s">
        <v>153</v>
      </c>
      <c r="AU248" s="134" t="s">
        <v>85</v>
      </c>
      <c r="AV248" s="13" t="s">
        <v>85</v>
      </c>
      <c r="AW248" s="13" t="s">
        <v>32</v>
      </c>
      <c r="AX248" s="13" t="s">
        <v>83</v>
      </c>
      <c r="AY248" s="134" t="s">
        <v>144</v>
      </c>
    </row>
    <row r="249" spans="2:65" s="11" customFormat="1" ht="22.9" customHeight="1">
      <c r="B249" s="109"/>
      <c r="D249" s="110" t="s">
        <v>75</v>
      </c>
      <c r="E249" s="199" t="s">
        <v>202</v>
      </c>
      <c r="F249" s="199" t="s">
        <v>333</v>
      </c>
      <c r="J249" s="200">
        <f>BK249</f>
        <v>0</v>
      </c>
      <c r="L249" s="109"/>
      <c r="M249" s="111"/>
      <c r="P249" s="112">
        <f>SUM(P250:P252)</f>
        <v>3.5640000000000001</v>
      </c>
      <c r="R249" s="112">
        <f>SUM(R250:R252)</f>
        <v>1.9800000000000002E-4</v>
      </c>
      <c r="T249" s="113">
        <f>SUM(T250:T252)</f>
        <v>9.9000000000000008E-3</v>
      </c>
      <c r="AR249" s="110" t="s">
        <v>83</v>
      </c>
      <c r="AT249" s="114" t="s">
        <v>75</v>
      </c>
      <c r="AU249" s="114" t="s">
        <v>83</v>
      </c>
      <c r="AY249" s="110" t="s">
        <v>144</v>
      </c>
      <c r="BK249" s="115">
        <f>SUM(BK250:BK252)</f>
        <v>0</v>
      </c>
    </row>
    <row r="250" spans="2:65" s="1" customFormat="1" ht="24.2" customHeight="1">
      <c r="B250" s="116"/>
      <c r="C250" s="201" t="s">
        <v>334</v>
      </c>
      <c r="D250" s="201" t="s">
        <v>146</v>
      </c>
      <c r="E250" s="202" t="s">
        <v>335</v>
      </c>
      <c r="F250" s="203" t="s">
        <v>336</v>
      </c>
      <c r="G250" s="204" t="s">
        <v>337</v>
      </c>
      <c r="H250" s="205">
        <v>9.9</v>
      </c>
      <c r="I250" s="192"/>
      <c r="J250" s="206">
        <f>ROUND(I250*H250,2)</f>
        <v>0</v>
      </c>
      <c r="K250" s="203" t="s">
        <v>150</v>
      </c>
      <c r="L250" s="27"/>
      <c r="M250" s="123" t="s">
        <v>1</v>
      </c>
      <c r="N250" s="124" t="s">
        <v>42</v>
      </c>
      <c r="O250" s="125">
        <v>0.36</v>
      </c>
      <c r="P250" s="125">
        <f>O250*H250</f>
        <v>3.5640000000000001</v>
      </c>
      <c r="Q250" s="125">
        <v>2.0000000000000002E-5</v>
      </c>
      <c r="R250" s="125">
        <f>Q250*H250</f>
        <v>1.9800000000000002E-4</v>
      </c>
      <c r="S250" s="125">
        <v>1E-3</v>
      </c>
      <c r="T250" s="126">
        <f>S250*H250</f>
        <v>9.9000000000000008E-3</v>
      </c>
      <c r="AR250" s="127" t="s">
        <v>151</v>
      </c>
      <c r="AT250" s="127" t="s">
        <v>146</v>
      </c>
      <c r="AU250" s="127" t="s">
        <v>85</v>
      </c>
      <c r="AY250" s="17" t="s">
        <v>144</v>
      </c>
      <c r="BE250" s="128">
        <f>IF(N250="základní",J250,0)</f>
        <v>0</v>
      </c>
      <c r="BF250" s="128">
        <f>IF(N250="snížená",J250,0)</f>
        <v>0</v>
      </c>
      <c r="BG250" s="128">
        <f>IF(N250="zákl. přenesená",J250,0)</f>
        <v>0</v>
      </c>
      <c r="BH250" s="128">
        <f>IF(N250="sníž. přenesená",J250,0)</f>
        <v>0</v>
      </c>
      <c r="BI250" s="128">
        <f>IF(N250="nulová",J250,0)</f>
        <v>0</v>
      </c>
      <c r="BJ250" s="17" t="s">
        <v>83</v>
      </c>
      <c r="BK250" s="128">
        <f>ROUND(I250*H250,2)</f>
        <v>0</v>
      </c>
      <c r="BL250" s="17" t="s">
        <v>151</v>
      </c>
      <c r="BM250" s="127" t="s">
        <v>338</v>
      </c>
    </row>
    <row r="251" spans="2:65" s="12" customFormat="1">
      <c r="B251" s="129"/>
      <c r="D251" s="207" t="s">
        <v>153</v>
      </c>
      <c r="E251" s="130" t="s">
        <v>1</v>
      </c>
      <c r="F251" s="208" t="s">
        <v>339</v>
      </c>
      <c r="H251" s="130" t="s">
        <v>1</v>
      </c>
      <c r="L251" s="129"/>
      <c r="M251" s="131"/>
      <c r="T251" s="132"/>
      <c r="AT251" s="130" t="s">
        <v>153</v>
      </c>
      <c r="AU251" s="130" t="s">
        <v>85</v>
      </c>
      <c r="AV251" s="12" t="s">
        <v>83</v>
      </c>
      <c r="AW251" s="12" t="s">
        <v>32</v>
      </c>
      <c r="AX251" s="12" t="s">
        <v>76</v>
      </c>
      <c r="AY251" s="130" t="s">
        <v>144</v>
      </c>
    </row>
    <row r="252" spans="2:65" s="13" customFormat="1">
      <c r="B252" s="133"/>
      <c r="D252" s="207" t="s">
        <v>153</v>
      </c>
      <c r="E252" s="134" t="s">
        <v>1</v>
      </c>
      <c r="F252" s="209" t="s">
        <v>340</v>
      </c>
      <c r="H252" s="210">
        <v>9.9</v>
      </c>
      <c r="L252" s="133"/>
      <c r="M252" s="135"/>
      <c r="T252" s="136"/>
      <c r="AT252" s="134" t="s">
        <v>153</v>
      </c>
      <c r="AU252" s="134" t="s">
        <v>85</v>
      </c>
      <c r="AV252" s="13" t="s">
        <v>85</v>
      </c>
      <c r="AW252" s="13" t="s">
        <v>32</v>
      </c>
      <c r="AX252" s="13" t="s">
        <v>83</v>
      </c>
      <c r="AY252" s="134" t="s">
        <v>144</v>
      </c>
    </row>
    <row r="253" spans="2:65" s="11" customFormat="1" ht="22.9" customHeight="1">
      <c r="B253" s="109"/>
      <c r="D253" s="110" t="s">
        <v>75</v>
      </c>
      <c r="E253" s="199" t="s">
        <v>341</v>
      </c>
      <c r="F253" s="199" t="s">
        <v>342</v>
      </c>
      <c r="J253" s="200">
        <f>BK253</f>
        <v>0</v>
      </c>
      <c r="L253" s="109"/>
      <c r="M253" s="111"/>
      <c r="P253" s="112">
        <f>P254</f>
        <v>205.17715400000003</v>
      </c>
      <c r="R253" s="112">
        <f>R254</f>
        <v>0</v>
      </c>
      <c r="T253" s="113">
        <f>T254</f>
        <v>0</v>
      </c>
      <c r="AR253" s="110" t="s">
        <v>83</v>
      </c>
      <c r="AT253" s="114" t="s">
        <v>75</v>
      </c>
      <c r="AU253" s="114" t="s">
        <v>83</v>
      </c>
      <c r="AY253" s="110" t="s">
        <v>144</v>
      </c>
      <c r="BK253" s="115">
        <f>BK254</f>
        <v>0</v>
      </c>
    </row>
    <row r="254" spans="2:65" s="1" customFormat="1" ht="33" customHeight="1">
      <c r="B254" s="116"/>
      <c r="C254" s="201" t="s">
        <v>343</v>
      </c>
      <c r="D254" s="201" t="s">
        <v>146</v>
      </c>
      <c r="E254" s="202" t="s">
        <v>344</v>
      </c>
      <c r="F254" s="203" t="s">
        <v>345</v>
      </c>
      <c r="G254" s="204" t="s">
        <v>205</v>
      </c>
      <c r="H254" s="205">
        <v>607.03300000000002</v>
      </c>
      <c r="I254" s="192"/>
      <c r="J254" s="206">
        <f>ROUND(I254*H254,2)</f>
        <v>0</v>
      </c>
      <c r="K254" s="203" t="s">
        <v>150</v>
      </c>
      <c r="L254" s="27"/>
      <c r="M254" s="123" t="s">
        <v>1</v>
      </c>
      <c r="N254" s="124" t="s">
        <v>42</v>
      </c>
      <c r="O254" s="125">
        <v>0.33800000000000002</v>
      </c>
      <c r="P254" s="125">
        <f>O254*H254</f>
        <v>205.17715400000003</v>
      </c>
      <c r="Q254" s="125">
        <v>0</v>
      </c>
      <c r="R254" s="125">
        <f>Q254*H254</f>
        <v>0</v>
      </c>
      <c r="S254" s="125">
        <v>0</v>
      </c>
      <c r="T254" s="126">
        <f>S254*H254</f>
        <v>0</v>
      </c>
      <c r="AR254" s="127" t="s">
        <v>151</v>
      </c>
      <c r="AT254" s="127" t="s">
        <v>146</v>
      </c>
      <c r="AU254" s="127" t="s">
        <v>85</v>
      </c>
      <c r="AY254" s="17" t="s">
        <v>144</v>
      </c>
      <c r="BE254" s="128">
        <f>IF(N254="základní",J254,0)</f>
        <v>0</v>
      </c>
      <c r="BF254" s="128">
        <f>IF(N254="snížená",J254,0)</f>
        <v>0</v>
      </c>
      <c r="BG254" s="128">
        <f>IF(N254="zákl. přenesená",J254,0)</f>
        <v>0</v>
      </c>
      <c r="BH254" s="128">
        <f>IF(N254="sníž. přenesená",J254,0)</f>
        <v>0</v>
      </c>
      <c r="BI254" s="128">
        <f>IF(N254="nulová",J254,0)</f>
        <v>0</v>
      </c>
      <c r="BJ254" s="17" t="s">
        <v>83</v>
      </c>
      <c r="BK254" s="128">
        <f>ROUND(I254*H254,2)</f>
        <v>0</v>
      </c>
      <c r="BL254" s="17" t="s">
        <v>151</v>
      </c>
      <c r="BM254" s="127" t="s">
        <v>346</v>
      </c>
    </row>
    <row r="255" spans="2:65" s="11" customFormat="1" ht="25.9" customHeight="1">
      <c r="B255" s="109"/>
      <c r="D255" s="110" t="s">
        <v>75</v>
      </c>
      <c r="E255" s="197" t="s">
        <v>347</v>
      </c>
      <c r="F255" s="197" t="s">
        <v>348</v>
      </c>
      <c r="J255" s="198">
        <f>BK255</f>
        <v>0</v>
      </c>
      <c r="L255" s="109"/>
      <c r="M255" s="111"/>
      <c r="P255" s="112">
        <f>P256+P265+P279</f>
        <v>465.33639599999998</v>
      </c>
      <c r="R255" s="112">
        <f>R256+R265+R279</f>
        <v>1.6497620799999999</v>
      </c>
      <c r="T255" s="113">
        <f>T256+T265+T279</f>
        <v>0</v>
      </c>
      <c r="AR255" s="110" t="s">
        <v>85</v>
      </c>
      <c r="AT255" s="114" t="s">
        <v>75</v>
      </c>
      <c r="AU255" s="114" t="s">
        <v>76</v>
      </c>
      <c r="AY255" s="110" t="s">
        <v>144</v>
      </c>
      <c r="BK255" s="115">
        <f>BK256+BK265+BK279</f>
        <v>0</v>
      </c>
    </row>
    <row r="256" spans="2:65" s="11" customFormat="1" ht="22.9" customHeight="1">
      <c r="B256" s="109"/>
      <c r="D256" s="110" t="s">
        <v>75</v>
      </c>
      <c r="E256" s="199" t="s">
        <v>349</v>
      </c>
      <c r="F256" s="199" t="s">
        <v>350</v>
      </c>
      <c r="J256" s="200">
        <f>BK256</f>
        <v>0</v>
      </c>
      <c r="L256" s="109"/>
      <c r="M256" s="111"/>
      <c r="P256" s="112">
        <f>SUM(P257:P264)</f>
        <v>46.344574999999999</v>
      </c>
      <c r="R256" s="112">
        <f>SUM(R257:R264)</f>
        <v>0.86456999999999995</v>
      </c>
      <c r="T256" s="113">
        <f>SUM(T257:T264)</f>
        <v>0</v>
      </c>
      <c r="AR256" s="110" t="s">
        <v>85</v>
      </c>
      <c r="AT256" s="114" t="s">
        <v>75</v>
      </c>
      <c r="AU256" s="114" t="s">
        <v>83</v>
      </c>
      <c r="AY256" s="110" t="s">
        <v>144</v>
      </c>
      <c r="BK256" s="115">
        <f>SUM(BK257:BK264)</f>
        <v>0</v>
      </c>
    </row>
    <row r="257" spans="2:65" s="1" customFormat="1" ht="24.2" customHeight="1">
      <c r="B257" s="116"/>
      <c r="C257" s="201" t="s">
        <v>351</v>
      </c>
      <c r="D257" s="201" t="s">
        <v>146</v>
      </c>
      <c r="E257" s="202" t="s">
        <v>352</v>
      </c>
      <c r="F257" s="203" t="s">
        <v>353</v>
      </c>
      <c r="G257" s="204" t="s">
        <v>337</v>
      </c>
      <c r="H257" s="205">
        <v>49</v>
      </c>
      <c r="I257" s="192"/>
      <c r="J257" s="206">
        <f>ROUND(I257*H257,2)</f>
        <v>0</v>
      </c>
      <c r="K257" s="203" t="s">
        <v>150</v>
      </c>
      <c r="L257" s="27"/>
      <c r="M257" s="123" t="s">
        <v>1</v>
      </c>
      <c r="N257" s="124" t="s">
        <v>42</v>
      </c>
      <c r="O257" s="125">
        <v>0.90600000000000003</v>
      </c>
      <c r="P257" s="125">
        <f>O257*H257</f>
        <v>44.393999999999998</v>
      </c>
      <c r="Q257" s="125">
        <v>9.3000000000000005E-4</v>
      </c>
      <c r="R257" s="125">
        <f>Q257*H257</f>
        <v>4.5569999999999999E-2</v>
      </c>
      <c r="S257" s="125">
        <v>0</v>
      </c>
      <c r="T257" s="126">
        <f>S257*H257</f>
        <v>0</v>
      </c>
      <c r="AR257" s="127" t="s">
        <v>242</v>
      </c>
      <c r="AT257" s="127" t="s">
        <v>146</v>
      </c>
      <c r="AU257" s="127" t="s">
        <v>85</v>
      </c>
      <c r="AY257" s="17" t="s">
        <v>144</v>
      </c>
      <c r="BE257" s="128">
        <f>IF(N257="základní",J257,0)</f>
        <v>0</v>
      </c>
      <c r="BF257" s="128">
        <f>IF(N257="snížená",J257,0)</f>
        <v>0</v>
      </c>
      <c r="BG257" s="128">
        <f>IF(N257="zákl. přenesená",J257,0)</f>
        <v>0</v>
      </c>
      <c r="BH257" s="128">
        <f>IF(N257="sníž. přenesená",J257,0)</f>
        <v>0</v>
      </c>
      <c r="BI257" s="128">
        <f>IF(N257="nulová",J257,0)</f>
        <v>0</v>
      </c>
      <c r="BJ257" s="17" t="s">
        <v>83</v>
      </c>
      <c r="BK257" s="128">
        <f>ROUND(I257*H257,2)</f>
        <v>0</v>
      </c>
      <c r="BL257" s="17" t="s">
        <v>242</v>
      </c>
      <c r="BM257" s="127" t="s">
        <v>354</v>
      </c>
    </row>
    <row r="258" spans="2:65" s="12" customFormat="1">
      <c r="B258" s="129"/>
      <c r="D258" s="207" t="s">
        <v>153</v>
      </c>
      <c r="E258" s="130" t="s">
        <v>1</v>
      </c>
      <c r="F258" s="208" t="s">
        <v>154</v>
      </c>
      <c r="H258" s="130" t="s">
        <v>1</v>
      </c>
      <c r="L258" s="129"/>
      <c r="M258" s="131"/>
      <c r="T258" s="132"/>
      <c r="AT258" s="130" t="s">
        <v>153</v>
      </c>
      <c r="AU258" s="130" t="s">
        <v>85</v>
      </c>
      <c r="AV258" s="12" t="s">
        <v>83</v>
      </c>
      <c r="AW258" s="12" t="s">
        <v>32</v>
      </c>
      <c r="AX258" s="12" t="s">
        <v>76</v>
      </c>
      <c r="AY258" s="130" t="s">
        <v>144</v>
      </c>
    </row>
    <row r="259" spans="2:65" s="13" customFormat="1">
      <c r="B259" s="133"/>
      <c r="D259" s="207" t="s">
        <v>153</v>
      </c>
      <c r="E259" s="134" t="s">
        <v>1</v>
      </c>
      <c r="F259" s="209" t="s">
        <v>355</v>
      </c>
      <c r="H259" s="210">
        <v>49</v>
      </c>
      <c r="L259" s="133"/>
      <c r="M259" s="135"/>
      <c r="T259" s="136"/>
      <c r="AT259" s="134" t="s">
        <v>153</v>
      </c>
      <c r="AU259" s="134" t="s">
        <v>85</v>
      </c>
      <c r="AV259" s="13" t="s">
        <v>85</v>
      </c>
      <c r="AW259" s="13" t="s">
        <v>32</v>
      </c>
      <c r="AX259" s="13" t="s">
        <v>83</v>
      </c>
      <c r="AY259" s="134" t="s">
        <v>144</v>
      </c>
    </row>
    <row r="260" spans="2:65" s="1" customFormat="1" ht="16.5" customHeight="1">
      <c r="B260" s="116"/>
      <c r="C260" s="215" t="s">
        <v>356</v>
      </c>
      <c r="D260" s="215" t="s">
        <v>217</v>
      </c>
      <c r="E260" s="216" t="s">
        <v>357</v>
      </c>
      <c r="F260" s="217" t="s">
        <v>358</v>
      </c>
      <c r="G260" s="218" t="s">
        <v>149</v>
      </c>
      <c r="H260" s="219">
        <v>1.6379999999999999</v>
      </c>
      <c r="I260" s="192"/>
      <c r="J260" s="220">
        <f>ROUND(I260*H260,2)</f>
        <v>0</v>
      </c>
      <c r="K260" s="217" t="s">
        <v>1</v>
      </c>
      <c r="L260" s="145"/>
      <c r="M260" s="146" t="s">
        <v>1</v>
      </c>
      <c r="N260" s="147" t="s">
        <v>42</v>
      </c>
      <c r="O260" s="125">
        <v>0</v>
      </c>
      <c r="P260" s="125">
        <f>O260*H260</f>
        <v>0</v>
      </c>
      <c r="Q260" s="125">
        <v>0.5</v>
      </c>
      <c r="R260" s="125">
        <f>Q260*H260</f>
        <v>0.81899999999999995</v>
      </c>
      <c r="S260" s="125">
        <v>0</v>
      </c>
      <c r="T260" s="126">
        <f>S260*H260</f>
        <v>0</v>
      </c>
      <c r="AR260" s="127" t="s">
        <v>322</v>
      </c>
      <c r="AT260" s="127" t="s">
        <v>217</v>
      </c>
      <c r="AU260" s="127" t="s">
        <v>85</v>
      </c>
      <c r="AY260" s="17" t="s">
        <v>144</v>
      </c>
      <c r="BE260" s="128">
        <f>IF(N260="základní",J260,0)</f>
        <v>0</v>
      </c>
      <c r="BF260" s="128">
        <f>IF(N260="snížená",J260,0)</f>
        <v>0</v>
      </c>
      <c r="BG260" s="128">
        <f>IF(N260="zákl. přenesená",J260,0)</f>
        <v>0</v>
      </c>
      <c r="BH260" s="128">
        <f>IF(N260="sníž. přenesená",J260,0)</f>
        <v>0</v>
      </c>
      <c r="BI260" s="128">
        <f>IF(N260="nulová",J260,0)</f>
        <v>0</v>
      </c>
      <c r="BJ260" s="17" t="s">
        <v>83</v>
      </c>
      <c r="BK260" s="128">
        <f>ROUND(I260*H260,2)</f>
        <v>0</v>
      </c>
      <c r="BL260" s="17" t="s">
        <v>242</v>
      </c>
      <c r="BM260" s="127" t="s">
        <v>359</v>
      </c>
    </row>
    <row r="261" spans="2:65" s="1" customFormat="1" ht="19.5">
      <c r="B261" s="27"/>
      <c r="D261" s="207" t="s">
        <v>360</v>
      </c>
      <c r="F261" s="221" t="s">
        <v>361</v>
      </c>
      <c r="L261" s="27"/>
      <c r="M261" s="148"/>
      <c r="T261" s="49"/>
      <c r="AT261" s="17" t="s">
        <v>360</v>
      </c>
      <c r="AU261" s="17" t="s">
        <v>85</v>
      </c>
    </row>
    <row r="262" spans="2:65" s="12" customFormat="1">
      <c r="B262" s="129"/>
      <c r="D262" s="207" t="s">
        <v>153</v>
      </c>
      <c r="E262" s="130" t="s">
        <v>1</v>
      </c>
      <c r="F262" s="208" t="s">
        <v>156</v>
      </c>
      <c r="H262" s="130" t="s">
        <v>1</v>
      </c>
      <c r="L262" s="129"/>
      <c r="M262" s="131"/>
      <c r="T262" s="132"/>
      <c r="AT262" s="130" t="s">
        <v>153</v>
      </c>
      <c r="AU262" s="130" t="s">
        <v>85</v>
      </c>
      <c r="AV262" s="12" t="s">
        <v>83</v>
      </c>
      <c r="AW262" s="12" t="s">
        <v>32</v>
      </c>
      <c r="AX262" s="12" t="s">
        <v>76</v>
      </c>
      <c r="AY262" s="130" t="s">
        <v>144</v>
      </c>
    </row>
    <row r="263" spans="2:65" s="13" customFormat="1">
      <c r="B263" s="133"/>
      <c r="D263" s="207" t="s">
        <v>153</v>
      </c>
      <c r="E263" s="134" t="s">
        <v>1</v>
      </c>
      <c r="F263" s="209" t="s">
        <v>362</v>
      </c>
      <c r="H263" s="210">
        <v>1.6379999999999999</v>
      </c>
      <c r="L263" s="133"/>
      <c r="M263" s="135"/>
      <c r="T263" s="136"/>
      <c r="AT263" s="134" t="s">
        <v>153</v>
      </c>
      <c r="AU263" s="134" t="s">
        <v>85</v>
      </c>
      <c r="AV263" s="13" t="s">
        <v>85</v>
      </c>
      <c r="AW263" s="13" t="s">
        <v>32</v>
      </c>
      <c r="AX263" s="13" t="s">
        <v>83</v>
      </c>
      <c r="AY263" s="134" t="s">
        <v>144</v>
      </c>
    </row>
    <row r="264" spans="2:65" s="1" customFormat="1" ht="44.25" customHeight="1">
      <c r="B264" s="116"/>
      <c r="C264" s="201" t="s">
        <v>363</v>
      </c>
      <c r="D264" s="201" t="s">
        <v>146</v>
      </c>
      <c r="E264" s="202" t="s">
        <v>364</v>
      </c>
      <c r="F264" s="203" t="s">
        <v>365</v>
      </c>
      <c r="G264" s="204" t="s">
        <v>205</v>
      </c>
      <c r="H264" s="205">
        <v>0.86499999999999999</v>
      </c>
      <c r="I264" s="192"/>
      <c r="J264" s="206">
        <f>ROUND(I264*H264,2)</f>
        <v>0</v>
      </c>
      <c r="K264" s="203" t="s">
        <v>150</v>
      </c>
      <c r="L264" s="27"/>
      <c r="M264" s="123" t="s">
        <v>1</v>
      </c>
      <c r="N264" s="124" t="s">
        <v>42</v>
      </c>
      <c r="O264" s="125">
        <v>2.2549999999999999</v>
      </c>
      <c r="P264" s="125">
        <f>O264*H264</f>
        <v>1.9505749999999999</v>
      </c>
      <c r="Q264" s="125">
        <v>0</v>
      </c>
      <c r="R264" s="125">
        <f>Q264*H264</f>
        <v>0</v>
      </c>
      <c r="S264" s="125">
        <v>0</v>
      </c>
      <c r="T264" s="126">
        <f>S264*H264</f>
        <v>0</v>
      </c>
      <c r="AR264" s="127" t="s">
        <v>242</v>
      </c>
      <c r="AT264" s="127" t="s">
        <v>146</v>
      </c>
      <c r="AU264" s="127" t="s">
        <v>85</v>
      </c>
      <c r="AY264" s="17" t="s">
        <v>144</v>
      </c>
      <c r="BE264" s="128">
        <f>IF(N264="základní",J264,0)</f>
        <v>0</v>
      </c>
      <c r="BF264" s="128">
        <f>IF(N264="snížená",J264,0)</f>
        <v>0</v>
      </c>
      <c r="BG264" s="128">
        <f>IF(N264="zákl. přenesená",J264,0)</f>
        <v>0</v>
      </c>
      <c r="BH264" s="128">
        <f>IF(N264="sníž. přenesená",J264,0)</f>
        <v>0</v>
      </c>
      <c r="BI264" s="128">
        <f>IF(N264="nulová",J264,0)</f>
        <v>0</v>
      </c>
      <c r="BJ264" s="17" t="s">
        <v>83</v>
      </c>
      <c r="BK264" s="128">
        <f>ROUND(I264*H264,2)</f>
        <v>0</v>
      </c>
      <c r="BL264" s="17" t="s">
        <v>242</v>
      </c>
      <c r="BM264" s="127" t="s">
        <v>366</v>
      </c>
    </row>
    <row r="265" spans="2:65" s="11" customFormat="1" ht="22.9" customHeight="1">
      <c r="B265" s="109"/>
      <c r="D265" s="110" t="s">
        <v>75</v>
      </c>
      <c r="E265" s="199" t="s">
        <v>367</v>
      </c>
      <c r="F265" s="199" t="s">
        <v>368</v>
      </c>
      <c r="J265" s="200">
        <f>BK265</f>
        <v>0</v>
      </c>
      <c r="L265" s="109"/>
      <c r="M265" s="111"/>
      <c r="P265" s="112">
        <f>SUM(P266:P278)</f>
        <v>396.50702099999995</v>
      </c>
      <c r="R265" s="112">
        <f>SUM(R266:R278)</f>
        <v>0.76747308000000003</v>
      </c>
      <c r="T265" s="113">
        <f>SUM(T266:T278)</f>
        <v>0</v>
      </c>
      <c r="AR265" s="110" t="s">
        <v>85</v>
      </c>
      <c r="AT265" s="114" t="s">
        <v>75</v>
      </c>
      <c r="AU265" s="114" t="s">
        <v>83</v>
      </c>
      <c r="AY265" s="110" t="s">
        <v>144</v>
      </c>
      <c r="BK265" s="115">
        <f>SUM(BK266:BK278)</f>
        <v>0</v>
      </c>
    </row>
    <row r="266" spans="2:65" s="1" customFormat="1" ht="24.2" customHeight="1">
      <c r="B266" s="116"/>
      <c r="C266" s="201" t="s">
        <v>369</v>
      </c>
      <c r="D266" s="201" t="s">
        <v>146</v>
      </c>
      <c r="E266" s="202" t="s">
        <v>370</v>
      </c>
      <c r="F266" s="203" t="s">
        <v>371</v>
      </c>
      <c r="G266" s="204" t="s">
        <v>239</v>
      </c>
      <c r="H266" s="205">
        <v>0.218</v>
      </c>
      <c r="I266" s="192"/>
      <c r="J266" s="206">
        <f>ROUND(I266*H266,2)</f>
        <v>0</v>
      </c>
      <c r="K266" s="203" t="s">
        <v>150</v>
      </c>
      <c r="L266" s="27"/>
      <c r="M266" s="123" t="s">
        <v>1</v>
      </c>
      <c r="N266" s="124" t="s">
        <v>42</v>
      </c>
      <c r="O266" s="125">
        <v>0.13400000000000001</v>
      </c>
      <c r="P266" s="125">
        <f>O266*H266</f>
        <v>2.9212000000000002E-2</v>
      </c>
      <c r="Q266" s="125">
        <v>6.0000000000000002E-5</v>
      </c>
      <c r="R266" s="125">
        <f>Q266*H266</f>
        <v>1.308E-5</v>
      </c>
      <c r="S266" s="125">
        <v>0</v>
      </c>
      <c r="T266" s="126">
        <f>S266*H266</f>
        <v>0</v>
      </c>
      <c r="AR266" s="127" t="s">
        <v>242</v>
      </c>
      <c r="AT266" s="127" t="s">
        <v>146</v>
      </c>
      <c r="AU266" s="127" t="s">
        <v>85</v>
      </c>
      <c r="AY266" s="17" t="s">
        <v>144</v>
      </c>
      <c r="BE266" s="128">
        <f>IF(N266="základní",J266,0)</f>
        <v>0</v>
      </c>
      <c r="BF266" s="128">
        <f>IF(N266="snížená",J266,0)</f>
        <v>0</v>
      </c>
      <c r="BG266" s="128">
        <f>IF(N266="zákl. přenesená",J266,0)</f>
        <v>0</v>
      </c>
      <c r="BH266" s="128">
        <f>IF(N266="sníž. přenesená",J266,0)</f>
        <v>0</v>
      </c>
      <c r="BI266" s="128">
        <f>IF(N266="nulová",J266,0)</f>
        <v>0</v>
      </c>
      <c r="BJ266" s="17" t="s">
        <v>83</v>
      </c>
      <c r="BK266" s="128">
        <f>ROUND(I266*H266,2)</f>
        <v>0</v>
      </c>
      <c r="BL266" s="17" t="s">
        <v>242</v>
      </c>
      <c r="BM266" s="127" t="s">
        <v>372</v>
      </c>
    </row>
    <row r="267" spans="2:65" s="12" customFormat="1">
      <c r="B267" s="129"/>
      <c r="D267" s="207" t="s">
        <v>153</v>
      </c>
      <c r="E267" s="130" t="s">
        <v>1</v>
      </c>
      <c r="F267" s="208" t="s">
        <v>154</v>
      </c>
      <c r="H267" s="130" t="s">
        <v>1</v>
      </c>
      <c r="L267" s="129"/>
      <c r="M267" s="131"/>
      <c r="T267" s="132"/>
      <c r="AT267" s="130" t="s">
        <v>153</v>
      </c>
      <c r="AU267" s="130" t="s">
        <v>85</v>
      </c>
      <c r="AV267" s="12" t="s">
        <v>83</v>
      </c>
      <c r="AW267" s="12" t="s">
        <v>32</v>
      </c>
      <c r="AX267" s="12" t="s">
        <v>76</v>
      </c>
      <c r="AY267" s="130" t="s">
        <v>144</v>
      </c>
    </row>
    <row r="268" spans="2:65" s="12" customFormat="1">
      <c r="B268" s="129"/>
      <c r="D268" s="207" t="s">
        <v>153</v>
      </c>
      <c r="E268" s="130" t="s">
        <v>1</v>
      </c>
      <c r="F268" s="208" t="s">
        <v>373</v>
      </c>
      <c r="H268" s="130" t="s">
        <v>1</v>
      </c>
      <c r="L268" s="129"/>
      <c r="M268" s="131"/>
      <c r="T268" s="132"/>
      <c r="AT268" s="130" t="s">
        <v>153</v>
      </c>
      <c r="AU268" s="130" t="s">
        <v>85</v>
      </c>
      <c r="AV268" s="12" t="s">
        <v>83</v>
      </c>
      <c r="AW268" s="12" t="s">
        <v>32</v>
      </c>
      <c r="AX268" s="12" t="s">
        <v>76</v>
      </c>
      <c r="AY268" s="130" t="s">
        <v>144</v>
      </c>
    </row>
    <row r="269" spans="2:65" s="13" customFormat="1">
      <c r="B269" s="133"/>
      <c r="D269" s="207" t="s">
        <v>153</v>
      </c>
      <c r="E269" s="134" t="s">
        <v>1</v>
      </c>
      <c r="F269" s="209" t="s">
        <v>374</v>
      </c>
      <c r="H269" s="210">
        <v>0.218</v>
      </c>
      <c r="L269" s="133"/>
      <c r="M269" s="135"/>
      <c r="T269" s="136"/>
      <c r="AT269" s="134" t="s">
        <v>153</v>
      </c>
      <c r="AU269" s="134" t="s">
        <v>85</v>
      </c>
      <c r="AV269" s="13" t="s">
        <v>85</v>
      </c>
      <c r="AW269" s="13" t="s">
        <v>32</v>
      </c>
      <c r="AX269" s="13" t="s">
        <v>83</v>
      </c>
      <c r="AY269" s="134" t="s">
        <v>144</v>
      </c>
    </row>
    <row r="270" spans="2:65" s="1" customFormat="1" ht="24.2" customHeight="1">
      <c r="B270" s="116"/>
      <c r="C270" s="215" t="s">
        <v>375</v>
      </c>
      <c r="D270" s="215" t="s">
        <v>217</v>
      </c>
      <c r="E270" s="216" t="s">
        <v>376</v>
      </c>
      <c r="F270" s="217" t="s">
        <v>377</v>
      </c>
      <c r="G270" s="218" t="s">
        <v>205</v>
      </c>
      <c r="H270" s="219">
        <v>0.23499999999999999</v>
      </c>
      <c r="I270" s="192"/>
      <c r="J270" s="220">
        <f>ROUND(I270*H270,2)</f>
        <v>0</v>
      </c>
      <c r="K270" s="217" t="s">
        <v>150</v>
      </c>
      <c r="L270" s="145"/>
      <c r="M270" s="146" t="s">
        <v>1</v>
      </c>
      <c r="N270" s="147" t="s">
        <v>42</v>
      </c>
      <c r="O270" s="125">
        <v>0</v>
      </c>
      <c r="P270" s="125">
        <f>O270*H270</f>
        <v>0</v>
      </c>
      <c r="Q270" s="125">
        <v>1</v>
      </c>
      <c r="R270" s="125">
        <f>Q270*H270</f>
        <v>0.23499999999999999</v>
      </c>
      <c r="S270" s="125">
        <v>0</v>
      </c>
      <c r="T270" s="126">
        <f>S270*H270</f>
        <v>0</v>
      </c>
      <c r="AR270" s="127" t="s">
        <v>322</v>
      </c>
      <c r="AT270" s="127" t="s">
        <v>217</v>
      </c>
      <c r="AU270" s="127" t="s">
        <v>85</v>
      </c>
      <c r="AY270" s="17" t="s">
        <v>144</v>
      </c>
      <c r="BE270" s="128">
        <f>IF(N270="základní",J270,0)</f>
        <v>0</v>
      </c>
      <c r="BF270" s="128">
        <f>IF(N270="snížená",J270,0)</f>
        <v>0</v>
      </c>
      <c r="BG270" s="128">
        <f>IF(N270="zákl. přenesená",J270,0)</f>
        <v>0</v>
      </c>
      <c r="BH270" s="128">
        <f>IF(N270="sníž. přenesená",J270,0)</f>
        <v>0</v>
      </c>
      <c r="BI270" s="128">
        <f>IF(N270="nulová",J270,0)</f>
        <v>0</v>
      </c>
      <c r="BJ270" s="17" t="s">
        <v>83</v>
      </c>
      <c r="BK270" s="128">
        <f>ROUND(I270*H270,2)</f>
        <v>0</v>
      </c>
      <c r="BL270" s="17" t="s">
        <v>242</v>
      </c>
      <c r="BM270" s="127" t="s">
        <v>378</v>
      </c>
    </row>
    <row r="271" spans="2:65" s="1" customFormat="1" ht="29.25">
      <c r="B271" s="27"/>
      <c r="D271" s="207" t="s">
        <v>360</v>
      </c>
      <c r="F271" s="221" t="s">
        <v>379</v>
      </c>
      <c r="L271" s="27"/>
      <c r="M271" s="148"/>
      <c r="T271" s="49"/>
      <c r="AT271" s="17" t="s">
        <v>360</v>
      </c>
      <c r="AU271" s="17" t="s">
        <v>85</v>
      </c>
    </row>
    <row r="272" spans="2:65" s="13" customFormat="1">
      <c r="B272" s="133"/>
      <c r="D272" s="207" t="s">
        <v>153</v>
      </c>
      <c r="E272" s="134" t="s">
        <v>1</v>
      </c>
      <c r="F272" s="209" t="s">
        <v>380</v>
      </c>
      <c r="H272" s="210">
        <v>0.23499999999999999</v>
      </c>
      <c r="L272" s="133"/>
      <c r="M272" s="135"/>
      <c r="T272" s="136"/>
      <c r="AT272" s="134" t="s">
        <v>153</v>
      </c>
      <c r="AU272" s="134" t="s">
        <v>85</v>
      </c>
      <c r="AV272" s="13" t="s">
        <v>85</v>
      </c>
      <c r="AW272" s="13" t="s">
        <v>32</v>
      </c>
      <c r="AX272" s="13" t="s">
        <v>83</v>
      </c>
      <c r="AY272" s="134" t="s">
        <v>144</v>
      </c>
    </row>
    <row r="273" spans="2:65" s="1" customFormat="1" ht="16.5" customHeight="1">
      <c r="B273" s="116"/>
      <c r="C273" s="215" t="s">
        <v>381</v>
      </c>
      <c r="D273" s="215" t="s">
        <v>217</v>
      </c>
      <c r="E273" s="216" t="s">
        <v>382</v>
      </c>
      <c r="F273" s="217" t="s">
        <v>383</v>
      </c>
      <c r="G273" s="218" t="s">
        <v>384</v>
      </c>
      <c r="H273" s="219">
        <v>99</v>
      </c>
      <c r="I273" s="192"/>
      <c r="J273" s="220">
        <f>ROUND(I273*H273,2)</f>
        <v>0</v>
      </c>
      <c r="K273" s="217" t="s">
        <v>1</v>
      </c>
      <c r="L273" s="145"/>
      <c r="M273" s="146" t="s">
        <v>1</v>
      </c>
      <c r="N273" s="147" t="s">
        <v>42</v>
      </c>
      <c r="O273" s="125">
        <v>0</v>
      </c>
      <c r="P273" s="125">
        <f>O273*H273</f>
        <v>0</v>
      </c>
      <c r="Q273" s="125">
        <v>1E-4</v>
      </c>
      <c r="R273" s="125">
        <f>Q273*H273</f>
        <v>9.9000000000000008E-3</v>
      </c>
      <c r="S273" s="125">
        <v>0</v>
      </c>
      <c r="T273" s="126">
        <f>S273*H273</f>
        <v>0</v>
      </c>
      <c r="AR273" s="127" t="s">
        <v>322</v>
      </c>
      <c r="AT273" s="127" t="s">
        <v>217</v>
      </c>
      <c r="AU273" s="127" t="s">
        <v>85</v>
      </c>
      <c r="AY273" s="17" t="s">
        <v>144</v>
      </c>
      <c r="BE273" s="128">
        <f>IF(N273="základní",J273,0)</f>
        <v>0</v>
      </c>
      <c r="BF273" s="128">
        <f>IF(N273="snížená",J273,0)</f>
        <v>0</v>
      </c>
      <c r="BG273" s="128">
        <f>IF(N273="zákl. přenesená",J273,0)</f>
        <v>0</v>
      </c>
      <c r="BH273" s="128">
        <f>IF(N273="sníž. přenesená",J273,0)</f>
        <v>0</v>
      </c>
      <c r="BI273" s="128">
        <f>IF(N273="nulová",J273,0)</f>
        <v>0</v>
      </c>
      <c r="BJ273" s="17" t="s">
        <v>83</v>
      </c>
      <c r="BK273" s="128">
        <f>ROUND(I273*H273,2)</f>
        <v>0</v>
      </c>
      <c r="BL273" s="17" t="s">
        <v>242</v>
      </c>
      <c r="BM273" s="127" t="s">
        <v>385</v>
      </c>
    </row>
    <row r="274" spans="2:65" s="1" customFormat="1" ht="24.2" customHeight="1">
      <c r="B274" s="116"/>
      <c r="C274" s="215" t="s">
        <v>386</v>
      </c>
      <c r="D274" s="215" t="s">
        <v>217</v>
      </c>
      <c r="E274" s="216" t="s">
        <v>387</v>
      </c>
      <c r="F274" s="217" t="s">
        <v>388</v>
      </c>
      <c r="G274" s="218" t="s">
        <v>384</v>
      </c>
      <c r="H274" s="219">
        <v>99</v>
      </c>
      <c r="I274" s="192"/>
      <c r="J274" s="220">
        <f>ROUND(I274*H274,2)</f>
        <v>0</v>
      </c>
      <c r="K274" s="217" t="s">
        <v>1</v>
      </c>
      <c r="L274" s="145"/>
      <c r="M274" s="146" t="s">
        <v>1</v>
      </c>
      <c r="N274" s="147" t="s">
        <v>42</v>
      </c>
      <c r="O274" s="125">
        <v>0</v>
      </c>
      <c r="P274" s="125">
        <f>O274*H274</f>
        <v>0</v>
      </c>
      <c r="Q274" s="125">
        <v>5.0000000000000001E-4</v>
      </c>
      <c r="R274" s="125">
        <f>Q274*H274</f>
        <v>4.9500000000000002E-2</v>
      </c>
      <c r="S274" s="125">
        <v>0</v>
      </c>
      <c r="T274" s="126">
        <f>S274*H274</f>
        <v>0</v>
      </c>
      <c r="AR274" s="127" t="s">
        <v>322</v>
      </c>
      <c r="AT274" s="127" t="s">
        <v>217</v>
      </c>
      <c r="AU274" s="127" t="s">
        <v>85</v>
      </c>
      <c r="AY274" s="17" t="s">
        <v>144</v>
      </c>
      <c r="BE274" s="128">
        <f>IF(N274="základní",J274,0)</f>
        <v>0</v>
      </c>
      <c r="BF274" s="128">
        <f>IF(N274="snížená",J274,0)</f>
        <v>0</v>
      </c>
      <c r="BG274" s="128">
        <f>IF(N274="zákl. přenesená",J274,0)</f>
        <v>0</v>
      </c>
      <c r="BH274" s="128">
        <f>IF(N274="sníž. přenesená",J274,0)</f>
        <v>0</v>
      </c>
      <c r="BI274" s="128">
        <f>IF(N274="nulová",J274,0)</f>
        <v>0</v>
      </c>
      <c r="BJ274" s="17" t="s">
        <v>83</v>
      </c>
      <c r="BK274" s="128">
        <f>ROUND(I274*H274,2)</f>
        <v>0</v>
      </c>
      <c r="BL274" s="17" t="s">
        <v>242</v>
      </c>
      <c r="BM274" s="127" t="s">
        <v>389</v>
      </c>
    </row>
    <row r="275" spans="2:65" s="1" customFormat="1" ht="21.75" customHeight="1">
      <c r="B275" s="116"/>
      <c r="C275" s="201" t="s">
        <v>390</v>
      </c>
      <c r="D275" s="201" t="s">
        <v>146</v>
      </c>
      <c r="E275" s="202" t="s">
        <v>391</v>
      </c>
      <c r="F275" s="203" t="s">
        <v>392</v>
      </c>
      <c r="G275" s="204" t="s">
        <v>239</v>
      </c>
      <c r="H275" s="205">
        <v>218</v>
      </c>
      <c r="I275" s="192"/>
      <c r="J275" s="206">
        <f>ROUND(I275*H275,2)</f>
        <v>0</v>
      </c>
      <c r="K275" s="203" t="s">
        <v>1</v>
      </c>
      <c r="L275" s="27"/>
      <c r="M275" s="123" t="s">
        <v>1</v>
      </c>
      <c r="N275" s="124" t="s">
        <v>42</v>
      </c>
      <c r="O275" s="125">
        <v>1.8069999999999999</v>
      </c>
      <c r="P275" s="125">
        <f>O275*H275</f>
        <v>393.92599999999999</v>
      </c>
      <c r="Q275" s="125">
        <v>2.1700000000000001E-3</v>
      </c>
      <c r="R275" s="125">
        <f>Q275*H275</f>
        <v>0.47306000000000004</v>
      </c>
      <c r="S275" s="125">
        <v>0</v>
      </c>
      <c r="T275" s="126">
        <f>S275*H275</f>
        <v>0</v>
      </c>
      <c r="AR275" s="127" t="s">
        <v>242</v>
      </c>
      <c r="AT275" s="127" t="s">
        <v>146</v>
      </c>
      <c r="AU275" s="127" t="s">
        <v>85</v>
      </c>
      <c r="AY275" s="17" t="s">
        <v>144</v>
      </c>
      <c r="BE275" s="128">
        <f>IF(N275="základní",J275,0)</f>
        <v>0</v>
      </c>
      <c r="BF275" s="128">
        <f>IF(N275="snížená",J275,0)</f>
        <v>0</v>
      </c>
      <c r="BG275" s="128">
        <f>IF(N275="zákl. přenesená",J275,0)</f>
        <v>0</v>
      </c>
      <c r="BH275" s="128">
        <f>IF(N275="sníž. přenesená",J275,0)</f>
        <v>0</v>
      </c>
      <c r="BI275" s="128">
        <f>IF(N275="nulová",J275,0)</f>
        <v>0</v>
      </c>
      <c r="BJ275" s="17" t="s">
        <v>83</v>
      </c>
      <c r="BK275" s="128">
        <f>ROUND(I275*H275,2)</f>
        <v>0</v>
      </c>
      <c r="BL275" s="17" t="s">
        <v>242</v>
      </c>
      <c r="BM275" s="127" t="s">
        <v>393</v>
      </c>
    </row>
    <row r="276" spans="2:65" s="12" customFormat="1" ht="22.5">
      <c r="B276" s="129"/>
      <c r="D276" s="207" t="s">
        <v>153</v>
      </c>
      <c r="E276" s="130" t="s">
        <v>1</v>
      </c>
      <c r="F276" s="208" t="s">
        <v>394</v>
      </c>
      <c r="H276" s="130" t="s">
        <v>1</v>
      </c>
      <c r="L276" s="129"/>
      <c r="M276" s="131"/>
      <c r="T276" s="132"/>
      <c r="AT276" s="130" t="s">
        <v>153</v>
      </c>
      <c r="AU276" s="130" t="s">
        <v>85</v>
      </c>
      <c r="AV276" s="12" t="s">
        <v>83</v>
      </c>
      <c r="AW276" s="12" t="s">
        <v>32</v>
      </c>
      <c r="AX276" s="12" t="s">
        <v>76</v>
      </c>
      <c r="AY276" s="130" t="s">
        <v>144</v>
      </c>
    </row>
    <row r="277" spans="2:65" s="13" customFormat="1">
      <c r="B277" s="133"/>
      <c r="D277" s="207" t="s">
        <v>153</v>
      </c>
      <c r="E277" s="134" t="s">
        <v>1</v>
      </c>
      <c r="F277" s="209" t="s">
        <v>395</v>
      </c>
      <c r="H277" s="210">
        <v>218</v>
      </c>
      <c r="L277" s="133"/>
      <c r="M277" s="135"/>
      <c r="T277" s="136"/>
      <c r="AT277" s="134" t="s">
        <v>153</v>
      </c>
      <c r="AU277" s="134" t="s">
        <v>85</v>
      </c>
      <c r="AV277" s="13" t="s">
        <v>85</v>
      </c>
      <c r="AW277" s="13" t="s">
        <v>32</v>
      </c>
      <c r="AX277" s="13" t="s">
        <v>83</v>
      </c>
      <c r="AY277" s="134" t="s">
        <v>144</v>
      </c>
    </row>
    <row r="278" spans="2:65" s="1" customFormat="1" ht="44.25" customHeight="1">
      <c r="B278" s="116"/>
      <c r="C278" s="201" t="s">
        <v>396</v>
      </c>
      <c r="D278" s="201" t="s">
        <v>146</v>
      </c>
      <c r="E278" s="202" t="s">
        <v>397</v>
      </c>
      <c r="F278" s="203" t="s">
        <v>398</v>
      </c>
      <c r="G278" s="204" t="s">
        <v>205</v>
      </c>
      <c r="H278" s="205">
        <v>0.76700000000000002</v>
      </c>
      <c r="I278" s="192"/>
      <c r="J278" s="206">
        <f>ROUND(I278*H278,2)</f>
        <v>0</v>
      </c>
      <c r="K278" s="203" t="s">
        <v>150</v>
      </c>
      <c r="L278" s="27"/>
      <c r="M278" s="123" t="s">
        <v>1</v>
      </c>
      <c r="N278" s="124" t="s">
        <v>42</v>
      </c>
      <c r="O278" s="125">
        <v>3.327</v>
      </c>
      <c r="P278" s="125">
        <f>O278*H278</f>
        <v>2.551809</v>
      </c>
      <c r="Q278" s="125">
        <v>0</v>
      </c>
      <c r="R278" s="125">
        <f>Q278*H278</f>
        <v>0</v>
      </c>
      <c r="S278" s="125">
        <v>0</v>
      </c>
      <c r="T278" s="126">
        <f>S278*H278</f>
        <v>0</v>
      </c>
      <c r="AR278" s="127" t="s">
        <v>242</v>
      </c>
      <c r="AT278" s="127" t="s">
        <v>146</v>
      </c>
      <c r="AU278" s="127" t="s">
        <v>85</v>
      </c>
      <c r="AY278" s="17" t="s">
        <v>144</v>
      </c>
      <c r="BE278" s="128">
        <f>IF(N278="základní",J278,0)</f>
        <v>0</v>
      </c>
      <c r="BF278" s="128">
        <f>IF(N278="snížená",J278,0)</f>
        <v>0</v>
      </c>
      <c r="BG278" s="128">
        <f>IF(N278="zákl. přenesená",J278,0)</f>
        <v>0</v>
      </c>
      <c r="BH278" s="128">
        <f>IF(N278="sníž. přenesená",J278,0)</f>
        <v>0</v>
      </c>
      <c r="BI278" s="128">
        <f>IF(N278="nulová",J278,0)</f>
        <v>0</v>
      </c>
      <c r="BJ278" s="17" t="s">
        <v>83</v>
      </c>
      <c r="BK278" s="128">
        <f>ROUND(I278*H278,2)</f>
        <v>0</v>
      </c>
      <c r="BL278" s="17" t="s">
        <v>242</v>
      </c>
      <c r="BM278" s="127" t="s">
        <v>399</v>
      </c>
    </row>
    <row r="279" spans="2:65" s="11" customFormat="1" ht="22.9" customHeight="1">
      <c r="B279" s="109"/>
      <c r="D279" s="110" t="s">
        <v>75</v>
      </c>
      <c r="E279" s="199" t="s">
        <v>400</v>
      </c>
      <c r="F279" s="199" t="s">
        <v>401</v>
      </c>
      <c r="J279" s="200">
        <f>BK279</f>
        <v>0</v>
      </c>
      <c r="L279" s="109"/>
      <c r="M279" s="111"/>
      <c r="P279" s="112">
        <f>SUM(P280:P285)</f>
        <v>22.484800000000003</v>
      </c>
      <c r="R279" s="112">
        <f>SUM(R280:R285)</f>
        <v>1.7718999999999999E-2</v>
      </c>
      <c r="T279" s="113">
        <f>SUM(T280:T285)</f>
        <v>0</v>
      </c>
      <c r="AR279" s="110" t="s">
        <v>85</v>
      </c>
      <c r="AT279" s="114" t="s">
        <v>75</v>
      </c>
      <c r="AU279" s="114" t="s">
        <v>83</v>
      </c>
      <c r="AY279" s="110" t="s">
        <v>144</v>
      </c>
      <c r="BK279" s="115">
        <f>SUM(BK280:BK285)</f>
        <v>0</v>
      </c>
    </row>
    <row r="280" spans="2:65" s="1" customFormat="1" ht="37.9" customHeight="1">
      <c r="B280" s="116"/>
      <c r="C280" s="201" t="s">
        <v>402</v>
      </c>
      <c r="D280" s="201" t="s">
        <v>146</v>
      </c>
      <c r="E280" s="202" t="s">
        <v>403</v>
      </c>
      <c r="F280" s="203" t="s">
        <v>404</v>
      </c>
      <c r="G280" s="204" t="s">
        <v>224</v>
      </c>
      <c r="H280" s="205">
        <v>30.55</v>
      </c>
      <c r="I280" s="192"/>
      <c r="J280" s="206">
        <f>ROUND(I280*H280,2)</f>
        <v>0</v>
      </c>
      <c r="K280" s="203" t="s">
        <v>150</v>
      </c>
      <c r="L280" s="27"/>
      <c r="M280" s="123" t="s">
        <v>1</v>
      </c>
      <c r="N280" s="124" t="s">
        <v>42</v>
      </c>
      <c r="O280" s="125">
        <v>0.11600000000000001</v>
      </c>
      <c r="P280" s="125">
        <f>O280*H280</f>
        <v>3.5438000000000001</v>
      </c>
      <c r="Q280" s="125">
        <v>2.0000000000000002E-5</v>
      </c>
      <c r="R280" s="125">
        <f>Q280*H280</f>
        <v>6.1100000000000011E-4</v>
      </c>
      <c r="S280" s="125">
        <v>0</v>
      </c>
      <c r="T280" s="126">
        <f>S280*H280</f>
        <v>0</v>
      </c>
      <c r="AR280" s="127" t="s">
        <v>242</v>
      </c>
      <c r="AT280" s="127" t="s">
        <v>146</v>
      </c>
      <c r="AU280" s="127" t="s">
        <v>85</v>
      </c>
      <c r="AY280" s="17" t="s">
        <v>144</v>
      </c>
      <c r="BE280" s="128">
        <f>IF(N280="základní",J280,0)</f>
        <v>0</v>
      </c>
      <c r="BF280" s="128">
        <f>IF(N280="snížená",J280,0)</f>
        <v>0</v>
      </c>
      <c r="BG280" s="128">
        <f>IF(N280="zákl. přenesená",J280,0)</f>
        <v>0</v>
      </c>
      <c r="BH280" s="128">
        <f>IF(N280="sníž. přenesená",J280,0)</f>
        <v>0</v>
      </c>
      <c r="BI280" s="128">
        <f>IF(N280="nulová",J280,0)</f>
        <v>0</v>
      </c>
      <c r="BJ280" s="17" t="s">
        <v>83</v>
      </c>
      <c r="BK280" s="128">
        <f>ROUND(I280*H280,2)</f>
        <v>0</v>
      </c>
      <c r="BL280" s="17" t="s">
        <v>242</v>
      </c>
      <c r="BM280" s="127" t="s">
        <v>405</v>
      </c>
    </row>
    <row r="281" spans="2:65" s="13" customFormat="1">
      <c r="B281" s="133"/>
      <c r="D281" s="207" t="s">
        <v>153</v>
      </c>
      <c r="E281" s="134" t="s">
        <v>1</v>
      </c>
      <c r="F281" s="209" t="s">
        <v>406</v>
      </c>
      <c r="H281" s="210">
        <v>30.55</v>
      </c>
      <c r="L281" s="133"/>
      <c r="M281" s="135"/>
      <c r="T281" s="136"/>
      <c r="AT281" s="134" t="s">
        <v>153</v>
      </c>
      <c r="AU281" s="134" t="s">
        <v>85</v>
      </c>
      <c r="AV281" s="13" t="s">
        <v>85</v>
      </c>
      <c r="AW281" s="13" t="s">
        <v>32</v>
      </c>
      <c r="AX281" s="13" t="s">
        <v>83</v>
      </c>
      <c r="AY281" s="134" t="s">
        <v>144</v>
      </c>
    </row>
    <row r="282" spans="2:65" s="1" customFormat="1" ht="24.2" customHeight="1">
      <c r="B282" s="116"/>
      <c r="C282" s="201" t="s">
        <v>407</v>
      </c>
      <c r="D282" s="201" t="s">
        <v>146</v>
      </c>
      <c r="E282" s="202" t="s">
        <v>408</v>
      </c>
      <c r="F282" s="203" t="s">
        <v>409</v>
      </c>
      <c r="G282" s="204" t="s">
        <v>224</v>
      </c>
      <c r="H282" s="205">
        <v>30.55</v>
      </c>
      <c r="I282" s="192"/>
      <c r="J282" s="206">
        <f>ROUND(I282*H282,2)</f>
        <v>0</v>
      </c>
      <c r="K282" s="203" t="s">
        <v>150</v>
      </c>
      <c r="L282" s="27"/>
      <c r="M282" s="123" t="s">
        <v>1</v>
      </c>
      <c r="N282" s="124" t="s">
        <v>42</v>
      </c>
      <c r="O282" s="125">
        <v>1.2E-2</v>
      </c>
      <c r="P282" s="125">
        <f>O282*H282</f>
        <v>0.36660000000000004</v>
      </c>
      <c r="Q282" s="125">
        <v>0</v>
      </c>
      <c r="R282" s="125">
        <f>Q282*H282</f>
        <v>0</v>
      </c>
      <c r="S282" s="125">
        <v>0</v>
      </c>
      <c r="T282" s="126">
        <f>S282*H282</f>
        <v>0</v>
      </c>
      <c r="AR282" s="127" t="s">
        <v>242</v>
      </c>
      <c r="AT282" s="127" t="s">
        <v>146</v>
      </c>
      <c r="AU282" s="127" t="s">
        <v>85</v>
      </c>
      <c r="AY282" s="17" t="s">
        <v>144</v>
      </c>
      <c r="BE282" s="128">
        <f>IF(N282="základní",J282,0)</f>
        <v>0</v>
      </c>
      <c r="BF282" s="128">
        <f>IF(N282="snížená",J282,0)</f>
        <v>0</v>
      </c>
      <c r="BG282" s="128">
        <f>IF(N282="zákl. přenesená",J282,0)</f>
        <v>0</v>
      </c>
      <c r="BH282" s="128">
        <f>IF(N282="sníž. přenesená",J282,0)</f>
        <v>0</v>
      </c>
      <c r="BI282" s="128">
        <f>IF(N282="nulová",J282,0)</f>
        <v>0</v>
      </c>
      <c r="BJ282" s="17" t="s">
        <v>83</v>
      </c>
      <c r="BK282" s="128">
        <f>ROUND(I282*H282,2)</f>
        <v>0</v>
      </c>
      <c r="BL282" s="17" t="s">
        <v>242</v>
      </c>
      <c r="BM282" s="127" t="s">
        <v>410</v>
      </c>
    </row>
    <row r="283" spans="2:65" s="1" customFormat="1" ht="24.2" customHeight="1">
      <c r="B283" s="116"/>
      <c r="C283" s="201" t="s">
        <v>411</v>
      </c>
      <c r="D283" s="201" t="s">
        <v>146</v>
      </c>
      <c r="E283" s="202" t="s">
        <v>412</v>
      </c>
      <c r="F283" s="203" t="s">
        <v>413</v>
      </c>
      <c r="G283" s="204" t="s">
        <v>224</v>
      </c>
      <c r="H283" s="205">
        <v>61.1</v>
      </c>
      <c r="I283" s="192"/>
      <c r="J283" s="206">
        <f>ROUND(I283*H283,2)</f>
        <v>0</v>
      </c>
      <c r="K283" s="203" t="s">
        <v>150</v>
      </c>
      <c r="L283" s="27"/>
      <c r="M283" s="123" t="s">
        <v>1</v>
      </c>
      <c r="N283" s="124" t="s">
        <v>42</v>
      </c>
      <c r="O283" s="125">
        <v>0.13800000000000001</v>
      </c>
      <c r="P283" s="125">
        <f>O283*H283</f>
        <v>8.4318000000000008</v>
      </c>
      <c r="Q283" s="125">
        <v>1.3999999999999999E-4</v>
      </c>
      <c r="R283" s="125">
        <f>Q283*H283</f>
        <v>8.5539999999999991E-3</v>
      </c>
      <c r="S283" s="125">
        <v>0</v>
      </c>
      <c r="T283" s="126">
        <f>S283*H283</f>
        <v>0</v>
      </c>
      <c r="AR283" s="127" t="s">
        <v>242</v>
      </c>
      <c r="AT283" s="127" t="s">
        <v>146</v>
      </c>
      <c r="AU283" s="127" t="s">
        <v>85</v>
      </c>
      <c r="AY283" s="17" t="s">
        <v>144</v>
      </c>
      <c r="BE283" s="128">
        <f>IF(N283="základní",J283,0)</f>
        <v>0</v>
      </c>
      <c r="BF283" s="128">
        <f>IF(N283="snížená",J283,0)</f>
        <v>0</v>
      </c>
      <c r="BG283" s="128">
        <f>IF(N283="zákl. přenesená",J283,0)</f>
        <v>0</v>
      </c>
      <c r="BH283" s="128">
        <f>IF(N283="sníž. přenesená",J283,0)</f>
        <v>0</v>
      </c>
      <c r="BI283" s="128">
        <f>IF(N283="nulová",J283,0)</f>
        <v>0</v>
      </c>
      <c r="BJ283" s="17" t="s">
        <v>83</v>
      </c>
      <c r="BK283" s="128">
        <f>ROUND(I283*H283,2)</f>
        <v>0</v>
      </c>
      <c r="BL283" s="17" t="s">
        <v>242</v>
      </c>
      <c r="BM283" s="127" t="s">
        <v>414</v>
      </c>
    </row>
    <row r="284" spans="2:65" s="13" customFormat="1">
      <c r="B284" s="133"/>
      <c r="D284" s="207" t="s">
        <v>153</v>
      </c>
      <c r="E284" s="134" t="s">
        <v>1</v>
      </c>
      <c r="F284" s="209" t="s">
        <v>415</v>
      </c>
      <c r="H284" s="210">
        <v>61.1</v>
      </c>
      <c r="L284" s="133"/>
      <c r="M284" s="135"/>
      <c r="T284" s="136"/>
      <c r="AT284" s="134" t="s">
        <v>153</v>
      </c>
      <c r="AU284" s="134" t="s">
        <v>85</v>
      </c>
      <c r="AV284" s="13" t="s">
        <v>85</v>
      </c>
      <c r="AW284" s="13" t="s">
        <v>32</v>
      </c>
      <c r="AX284" s="13" t="s">
        <v>83</v>
      </c>
      <c r="AY284" s="134" t="s">
        <v>144</v>
      </c>
    </row>
    <row r="285" spans="2:65" s="1" customFormat="1" ht="24.2" customHeight="1">
      <c r="B285" s="116"/>
      <c r="C285" s="201" t="s">
        <v>416</v>
      </c>
      <c r="D285" s="201" t="s">
        <v>146</v>
      </c>
      <c r="E285" s="202" t="s">
        <v>417</v>
      </c>
      <c r="F285" s="203" t="s">
        <v>418</v>
      </c>
      <c r="G285" s="204" t="s">
        <v>224</v>
      </c>
      <c r="H285" s="205">
        <v>61.1</v>
      </c>
      <c r="I285" s="192"/>
      <c r="J285" s="206">
        <f>ROUND(I285*H285,2)</f>
        <v>0</v>
      </c>
      <c r="K285" s="203" t="s">
        <v>150</v>
      </c>
      <c r="L285" s="27"/>
      <c r="M285" s="149" t="s">
        <v>1</v>
      </c>
      <c r="N285" s="150" t="s">
        <v>42</v>
      </c>
      <c r="O285" s="151">
        <v>0.16600000000000001</v>
      </c>
      <c r="P285" s="151">
        <f>O285*H285</f>
        <v>10.142600000000002</v>
      </c>
      <c r="Q285" s="151">
        <v>1.3999999999999999E-4</v>
      </c>
      <c r="R285" s="151">
        <f>Q285*H285</f>
        <v>8.5539999999999991E-3</v>
      </c>
      <c r="S285" s="151">
        <v>0</v>
      </c>
      <c r="T285" s="152">
        <f>S285*H285</f>
        <v>0</v>
      </c>
      <c r="AR285" s="127" t="s">
        <v>242</v>
      </c>
      <c r="AT285" s="127" t="s">
        <v>146</v>
      </c>
      <c r="AU285" s="127" t="s">
        <v>85</v>
      </c>
      <c r="AY285" s="17" t="s">
        <v>144</v>
      </c>
      <c r="BE285" s="128">
        <f>IF(N285="základní",J285,0)</f>
        <v>0</v>
      </c>
      <c r="BF285" s="128">
        <f>IF(N285="snížená",J285,0)</f>
        <v>0</v>
      </c>
      <c r="BG285" s="128">
        <f>IF(N285="zákl. přenesená",J285,0)</f>
        <v>0</v>
      </c>
      <c r="BH285" s="128">
        <f>IF(N285="sníž. přenesená",J285,0)</f>
        <v>0</v>
      </c>
      <c r="BI285" s="128">
        <f>IF(N285="nulová",J285,0)</f>
        <v>0</v>
      </c>
      <c r="BJ285" s="17" t="s">
        <v>83</v>
      </c>
      <c r="BK285" s="128">
        <f>ROUND(I285*H285,2)</f>
        <v>0</v>
      </c>
      <c r="BL285" s="17" t="s">
        <v>242</v>
      </c>
      <c r="BM285" s="127" t="s">
        <v>419</v>
      </c>
    </row>
    <row r="286" spans="2:65" s="1" customFormat="1" ht="6.95" customHeight="1">
      <c r="B286" s="39"/>
      <c r="C286" s="40"/>
      <c r="D286" s="40"/>
      <c r="E286" s="40"/>
      <c r="F286" s="40"/>
      <c r="G286" s="40"/>
      <c r="H286" s="40"/>
      <c r="I286" s="40"/>
      <c r="J286" s="40"/>
      <c r="K286" s="40"/>
      <c r="L286" s="27"/>
    </row>
  </sheetData>
  <sheetProtection algorithmName="SHA-512" hashValue="E9md6GfyXwWiwh49nSsSoNJrjFxJQAxzCcDWispzaOYNPsyizO/qKzgW6cmdlxVsqlew4P9/2LIPCjnMpGzqSQ==" saltValue="KGouc6WppgCVLLbCYwq9jA==" spinCount="100000" sheet="1" objects="1" scenarios="1"/>
  <autoFilter ref="C125:K285" xr:uid="{00000000-0009-0000-0000-000001000000}"/>
  <mergeCells count="9">
    <mergeCell ref="E116:H116"/>
    <mergeCell ref="E118:H118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40"/>
  <sheetViews>
    <sheetView showGridLines="0" topLeftCell="A102" zoomScaleNormal="100" zoomScaleSheetLayoutView="100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.66406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111</v>
      </c>
      <c r="L4" s="20"/>
      <c r="M4" s="82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4" t="s">
        <v>14</v>
      </c>
      <c r="L6" s="20"/>
    </row>
    <row r="7" spans="2:46" ht="16.5" customHeight="1">
      <c r="B7" s="20"/>
      <c r="E7" s="304" t="str">
        <f>'Rekapitulace stavby'!K6</f>
        <v>Revitalizace toku a vývařiště Svrateckého náhonu</v>
      </c>
      <c r="F7" s="305"/>
      <c r="G7" s="305"/>
      <c r="H7" s="305"/>
      <c r="L7" s="20"/>
    </row>
    <row r="8" spans="2:46" s="1" customFormat="1" ht="12" customHeight="1">
      <c r="B8" s="27"/>
      <c r="D8" s="24" t="s">
        <v>112</v>
      </c>
      <c r="L8" s="27"/>
    </row>
    <row r="9" spans="2:46" s="1" customFormat="1" ht="16.5" customHeight="1">
      <c r="B9" s="27"/>
      <c r="E9" s="292" t="s">
        <v>433</v>
      </c>
      <c r="F9" s="306"/>
      <c r="G9" s="306"/>
      <c r="H9" s="306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16</v>
      </c>
      <c r="F11" s="23" t="s">
        <v>1</v>
      </c>
      <c r="I11" s="24" t="s">
        <v>17</v>
      </c>
      <c r="J11" s="23" t="s">
        <v>1</v>
      </c>
      <c r="L11" s="27"/>
    </row>
    <row r="12" spans="2:46" s="1" customFormat="1" ht="12" customHeight="1">
      <c r="B12" s="27"/>
      <c r="D12" s="24" t="s">
        <v>18</v>
      </c>
      <c r="F12" s="23" t="s">
        <v>19</v>
      </c>
      <c r="I12" s="24" t="s">
        <v>20</v>
      </c>
      <c r="J12" s="45"/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3" t="s">
        <v>23</v>
      </c>
      <c r="L14" s="27"/>
    </row>
    <row r="15" spans="2:46" s="1" customFormat="1" ht="18" customHeight="1">
      <c r="B15" s="27"/>
      <c r="E15" s="23" t="s">
        <v>24</v>
      </c>
      <c r="I15" s="24" t="s">
        <v>25</v>
      </c>
      <c r="J15" s="23" t="s">
        <v>26</v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1364</v>
      </c>
      <c r="I17" s="24" t="s">
        <v>22</v>
      </c>
      <c r="J17" s="155" t="s">
        <v>1362</v>
      </c>
      <c r="L17" s="27"/>
    </row>
    <row r="18" spans="2:12" s="1" customFormat="1" ht="18" customHeight="1">
      <c r="B18" s="27"/>
      <c r="E18" s="307" t="s">
        <v>1362</v>
      </c>
      <c r="F18" s="267"/>
      <c r="G18" s="267"/>
      <c r="H18" s="267"/>
      <c r="I18" s="24" t="s">
        <v>25</v>
      </c>
      <c r="J18" s="155" t="s">
        <v>1362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28</v>
      </c>
      <c r="I20" s="24" t="s">
        <v>22</v>
      </c>
      <c r="J20" s="23" t="s">
        <v>29</v>
      </c>
      <c r="L20" s="27"/>
    </row>
    <row r="21" spans="2:12" s="1" customFormat="1" ht="18" customHeight="1">
      <c r="B21" s="27"/>
      <c r="E21" s="23" t="s">
        <v>30</v>
      </c>
      <c r="I21" s="24" t="s">
        <v>25</v>
      </c>
      <c r="J21" s="23" t="s">
        <v>31</v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33</v>
      </c>
      <c r="I23" s="24" t="s">
        <v>22</v>
      </c>
      <c r="J23" s="23" t="s">
        <v>1</v>
      </c>
      <c r="L23" s="27"/>
    </row>
    <row r="24" spans="2:12" s="1" customFormat="1" ht="18" customHeight="1">
      <c r="B24" s="27"/>
      <c r="E24" s="23" t="s">
        <v>34</v>
      </c>
      <c r="I24" s="24" t="s">
        <v>25</v>
      </c>
      <c r="J24" s="23" t="s">
        <v>1</v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35</v>
      </c>
      <c r="L26" s="27"/>
    </row>
    <row r="27" spans="2:12" s="7" customFormat="1" ht="71.25" customHeight="1">
      <c r="B27" s="83"/>
      <c r="E27" s="270" t="s">
        <v>36</v>
      </c>
      <c r="F27" s="270"/>
      <c r="G27" s="270"/>
      <c r="H27" s="270"/>
      <c r="L27" s="83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6"/>
      <c r="E29" s="46"/>
      <c r="F29" s="46"/>
      <c r="G29" s="46"/>
      <c r="H29" s="46"/>
      <c r="I29" s="46"/>
      <c r="J29" s="46"/>
      <c r="K29" s="46"/>
      <c r="L29" s="27"/>
    </row>
    <row r="30" spans="2:12" s="1" customFormat="1" ht="25.35" customHeight="1">
      <c r="B30" s="27"/>
      <c r="D30" s="84" t="s">
        <v>37</v>
      </c>
      <c r="J30" s="57">
        <f>ROUND(J127, 2)</f>
        <v>0</v>
      </c>
      <c r="L30" s="27"/>
    </row>
    <row r="31" spans="2:12" s="1" customFormat="1" ht="6.95" customHeight="1">
      <c r="B31" s="27"/>
      <c r="D31" s="46"/>
      <c r="E31" s="46"/>
      <c r="F31" s="46"/>
      <c r="G31" s="46"/>
      <c r="H31" s="46"/>
      <c r="I31" s="46"/>
      <c r="J31" s="46"/>
      <c r="K31" s="46"/>
      <c r="L31" s="27"/>
    </row>
    <row r="32" spans="2:12" s="1" customFormat="1" ht="14.45" customHeight="1">
      <c r="B32" s="27"/>
      <c r="F32" s="30" t="s">
        <v>39</v>
      </c>
      <c r="I32" s="30" t="s">
        <v>38</v>
      </c>
      <c r="J32" s="30" t="s">
        <v>40</v>
      </c>
      <c r="L32" s="27"/>
    </row>
    <row r="33" spans="2:12" s="1" customFormat="1" ht="14.45" customHeight="1">
      <c r="B33" s="27"/>
      <c r="D33" s="48" t="s">
        <v>41</v>
      </c>
      <c r="E33" s="24" t="s">
        <v>42</v>
      </c>
      <c r="F33" s="75">
        <f>ROUND((SUM(BE127:BE339)),  2)</f>
        <v>0</v>
      </c>
      <c r="I33" s="85">
        <v>0.21</v>
      </c>
      <c r="J33" s="75">
        <f>ROUND(((SUM(BE127:BE339))*I33),  2)</f>
        <v>0</v>
      </c>
      <c r="L33" s="27"/>
    </row>
    <row r="34" spans="2:12" s="1" customFormat="1" ht="14.45" customHeight="1">
      <c r="B34" s="27"/>
      <c r="E34" s="24" t="s">
        <v>43</v>
      </c>
      <c r="F34" s="75">
        <f>ROUND((SUM(BF127:BF339)),  2)</f>
        <v>0</v>
      </c>
      <c r="I34" s="85">
        <v>0.12</v>
      </c>
      <c r="J34" s="75">
        <f>ROUND(((SUM(BF127:BF339))*I34),  2)</f>
        <v>0</v>
      </c>
      <c r="L34" s="27"/>
    </row>
    <row r="35" spans="2:12" s="1" customFormat="1" ht="14.45" hidden="1" customHeight="1">
      <c r="B35" s="27"/>
      <c r="E35" s="24" t="s">
        <v>44</v>
      </c>
      <c r="F35" s="75">
        <f>ROUND((SUM(BG127:BG339)),  2)</f>
        <v>0</v>
      </c>
      <c r="I35" s="85">
        <v>0.21</v>
      </c>
      <c r="J35" s="75">
        <f>0</f>
        <v>0</v>
      </c>
      <c r="L35" s="27"/>
    </row>
    <row r="36" spans="2:12" s="1" customFormat="1" ht="14.45" hidden="1" customHeight="1">
      <c r="B36" s="27"/>
      <c r="E36" s="24" t="s">
        <v>45</v>
      </c>
      <c r="F36" s="75">
        <f>ROUND((SUM(BH127:BH339)),  2)</f>
        <v>0</v>
      </c>
      <c r="I36" s="85">
        <v>0.12</v>
      </c>
      <c r="J36" s="75">
        <f>0</f>
        <v>0</v>
      </c>
      <c r="L36" s="27"/>
    </row>
    <row r="37" spans="2:12" s="1" customFormat="1" ht="14.45" hidden="1" customHeight="1">
      <c r="B37" s="27"/>
      <c r="E37" s="24" t="s">
        <v>46</v>
      </c>
      <c r="F37" s="75">
        <f>ROUND((SUM(BI127:BI339)),  2)</f>
        <v>0</v>
      </c>
      <c r="I37" s="85">
        <v>0</v>
      </c>
      <c r="J37" s="75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SUM(J30:J37)</f>
        <v>0</v>
      </c>
      <c r="K39" s="91"/>
      <c r="L39" s="27"/>
    </row>
    <row r="40" spans="2:12" s="1" customFormat="1" ht="14.45" customHeight="1">
      <c r="B40" s="27"/>
      <c r="L40" s="27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7"/>
      <c r="D50" s="36" t="s">
        <v>50</v>
      </c>
      <c r="E50" s="37"/>
      <c r="F50" s="37"/>
      <c r="G50" s="36" t="s">
        <v>51</v>
      </c>
      <c r="H50" s="37"/>
      <c r="I50" s="37"/>
      <c r="J50" s="37"/>
      <c r="K50" s="37"/>
      <c r="L50" s="27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27"/>
      <c r="D61" s="38" t="s">
        <v>52</v>
      </c>
      <c r="E61" s="29"/>
      <c r="F61" s="92" t="s">
        <v>53</v>
      </c>
      <c r="G61" s="38" t="s">
        <v>52</v>
      </c>
      <c r="H61" s="29"/>
      <c r="I61" s="29"/>
      <c r="J61" s="93" t="s">
        <v>53</v>
      </c>
      <c r="K61" s="29"/>
      <c r="L61" s="27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27"/>
      <c r="D65" s="36" t="s">
        <v>54</v>
      </c>
      <c r="E65" s="37"/>
      <c r="F65" s="37"/>
      <c r="G65" s="36" t="s">
        <v>1364</v>
      </c>
      <c r="H65" s="37"/>
      <c r="I65" s="37"/>
      <c r="J65" s="37"/>
      <c r="K65" s="37"/>
      <c r="L65" s="27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27"/>
      <c r="D76" s="38" t="s">
        <v>52</v>
      </c>
      <c r="E76" s="29"/>
      <c r="F76" s="92" t="s">
        <v>53</v>
      </c>
      <c r="G76" s="38" t="s">
        <v>52</v>
      </c>
      <c r="H76" s="29"/>
      <c r="I76" s="29"/>
      <c r="J76" s="93" t="s">
        <v>53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>
      <c r="B82" s="27"/>
      <c r="C82" s="21" t="s">
        <v>114</v>
      </c>
      <c r="L82" s="27"/>
    </row>
    <row r="83" spans="2:47" s="1" customFormat="1" ht="6.95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16.5" customHeight="1">
      <c r="B85" s="27"/>
      <c r="E85" s="304" t="str">
        <f>E7</f>
        <v>Revitalizace toku a vývařiště Svrateckého náhonu</v>
      </c>
      <c r="F85" s="305"/>
      <c r="G85" s="305"/>
      <c r="H85" s="305"/>
      <c r="L85" s="27"/>
    </row>
    <row r="86" spans="2:47" s="1" customFormat="1" ht="12" customHeight="1">
      <c r="B86" s="27"/>
      <c r="C86" s="24" t="s">
        <v>112</v>
      </c>
      <c r="L86" s="27"/>
    </row>
    <row r="87" spans="2:47" s="1" customFormat="1" ht="16.5" customHeight="1">
      <c r="B87" s="27"/>
      <c r="E87" s="292" t="str">
        <f>E9</f>
        <v>SO 02 - Revitalizace vývařiště</v>
      </c>
      <c r="F87" s="306"/>
      <c r="G87" s="306"/>
      <c r="H87" s="306"/>
      <c r="L87" s="27"/>
    </row>
    <row r="88" spans="2:47" s="1" customFormat="1" ht="6.95" customHeight="1">
      <c r="B88" s="27"/>
      <c r="L88" s="27"/>
    </row>
    <row r="89" spans="2:47" s="1" customFormat="1" ht="12" customHeight="1">
      <c r="B89" s="27"/>
      <c r="C89" s="24" t="s">
        <v>18</v>
      </c>
      <c r="F89" s="23" t="str">
        <f>F12</f>
        <v>Brno- Svratecký náhon</v>
      </c>
      <c r="I89" s="24" t="s">
        <v>20</v>
      </c>
      <c r="J89" s="45" t="str">
        <f>IF(J12="","",J12)</f>
        <v/>
      </c>
      <c r="L89" s="27"/>
    </row>
    <row r="90" spans="2:47" s="1" customFormat="1" ht="6.95" customHeight="1">
      <c r="B90" s="27"/>
      <c r="L90" s="27"/>
    </row>
    <row r="91" spans="2:47" s="1" customFormat="1" ht="15.2" customHeight="1">
      <c r="B91" s="27"/>
      <c r="C91" s="24" t="s">
        <v>21</v>
      </c>
      <c r="F91" s="23" t="str">
        <f>E15</f>
        <v>Statutární město Brno</v>
      </c>
      <c r="I91" s="24" t="s">
        <v>28</v>
      </c>
      <c r="J91" s="25" t="str">
        <f>E21</f>
        <v>ŠINDLAR s.r.o.</v>
      </c>
      <c r="L91" s="27"/>
    </row>
    <row r="92" spans="2:47" s="1" customFormat="1" ht="15.2" customHeight="1">
      <c r="B92" s="27"/>
      <c r="C92" s="24" t="s">
        <v>1363</v>
      </c>
      <c r="F92" s="23" t="str">
        <f>IF(E18="","",E18)</f>
        <v>Vyplň údaj</v>
      </c>
      <c r="I92" s="24" t="s">
        <v>33</v>
      </c>
      <c r="J92" s="25" t="str">
        <f>E24</f>
        <v>Roman Bárta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4" t="s">
        <v>115</v>
      </c>
      <c r="D94" s="86"/>
      <c r="E94" s="86"/>
      <c r="F94" s="86"/>
      <c r="G94" s="86"/>
      <c r="H94" s="86"/>
      <c r="I94" s="86"/>
      <c r="J94" s="95" t="s">
        <v>116</v>
      </c>
      <c r="K94" s="86"/>
      <c r="L94" s="27"/>
    </row>
    <row r="95" spans="2:47" s="1" customFormat="1" ht="10.35" customHeight="1">
      <c r="B95" s="27"/>
      <c r="L95" s="27"/>
    </row>
    <row r="96" spans="2:47" s="1" customFormat="1" ht="22.9" customHeight="1">
      <c r="B96" s="27"/>
      <c r="C96" s="96" t="s">
        <v>117</v>
      </c>
      <c r="J96" s="57">
        <f>J127</f>
        <v>0</v>
      </c>
      <c r="L96" s="27"/>
      <c r="AU96" s="17" t="s">
        <v>118</v>
      </c>
    </row>
    <row r="97" spans="2:12" s="8" customFormat="1" ht="24.95" customHeight="1">
      <c r="B97" s="97"/>
      <c r="D97" s="98" t="s">
        <v>119</v>
      </c>
      <c r="E97" s="99"/>
      <c r="F97" s="99"/>
      <c r="G97" s="99"/>
      <c r="H97" s="99"/>
      <c r="I97" s="99"/>
      <c r="J97" s="100">
        <f>J128</f>
        <v>0</v>
      </c>
      <c r="L97" s="97"/>
    </row>
    <row r="98" spans="2:12" s="9" customFormat="1" ht="19.899999999999999" customHeight="1">
      <c r="B98" s="101"/>
      <c r="D98" s="102" t="s">
        <v>120</v>
      </c>
      <c r="E98" s="103"/>
      <c r="F98" s="103"/>
      <c r="G98" s="103"/>
      <c r="H98" s="103"/>
      <c r="I98" s="103"/>
      <c r="J98" s="104">
        <f>J129</f>
        <v>0</v>
      </c>
      <c r="L98" s="101"/>
    </row>
    <row r="99" spans="2:12" s="9" customFormat="1" ht="19.899999999999999" customHeight="1">
      <c r="B99" s="101"/>
      <c r="D99" s="102" t="s">
        <v>121</v>
      </c>
      <c r="E99" s="103"/>
      <c r="F99" s="103"/>
      <c r="G99" s="103"/>
      <c r="H99" s="103"/>
      <c r="I99" s="103"/>
      <c r="J99" s="104">
        <f>J198</f>
        <v>0</v>
      </c>
      <c r="L99" s="101"/>
    </row>
    <row r="100" spans="2:12" s="9" customFormat="1" ht="19.899999999999999" customHeight="1">
      <c r="B100" s="101"/>
      <c r="D100" s="102" t="s">
        <v>122</v>
      </c>
      <c r="E100" s="103"/>
      <c r="F100" s="103"/>
      <c r="G100" s="103"/>
      <c r="H100" s="103"/>
      <c r="I100" s="103"/>
      <c r="J100" s="104">
        <f>J238</f>
        <v>0</v>
      </c>
      <c r="L100" s="101"/>
    </row>
    <row r="101" spans="2:12" s="9" customFormat="1" ht="19.899999999999999" customHeight="1">
      <c r="B101" s="101"/>
      <c r="D101" s="102" t="s">
        <v>123</v>
      </c>
      <c r="E101" s="103"/>
      <c r="F101" s="103"/>
      <c r="G101" s="103"/>
      <c r="H101" s="103"/>
      <c r="I101" s="103"/>
      <c r="J101" s="104">
        <f>J266</f>
        <v>0</v>
      </c>
      <c r="L101" s="101"/>
    </row>
    <row r="102" spans="2:12" s="9" customFormat="1" ht="19.899999999999999" customHeight="1">
      <c r="B102" s="101"/>
      <c r="D102" s="102" t="s">
        <v>421</v>
      </c>
      <c r="E102" s="103"/>
      <c r="F102" s="103"/>
      <c r="G102" s="103"/>
      <c r="H102" s="103"/>
      <c r="I102" s="103"/>
      <c r="J102" s="104">
        <f>J291</f>
        <v>0</v>
      </c>
      <c r="L102" s="101"/>
    </row>
    <row r="103" spans="2:12" s="9" customFormat="1" ht="19.899999999999999" customHeight="1">
      <c r="B103" s="101"/>
      <c r="D103" s="102" t="s">
        <v>124</v>
      </c>
      <c r="E103" s="103"/>
      <c r="F103" s="103"/>
      <c r="G103" s="103"/>
      <c r="H103" s="103"/>
      <c r="I103" s="103"/>
      <c r="J103" s="104">
        <f>J305</f>
        <v>0</v>
      </c>
      <c r="L103" s="101"/>
    </row>
    <row r="104" spans="2:12" s="8" customFormat="1" ht="24.95" customHeight="1">
      <c r="B104" s="97"/>
      <c r="D104" s="98" t="s">
        <v>125</v>
      </c>
      <c r="E104" s="99"/>
      <c r="F104" s="99"/>
      <c r="G104" s="99"/>
      <c r="H104" s="99"/>
      <c r="I104" s="99"/>
      <c r="J104" s="100">
        <f>J307</f>
        <v>0</v>
      </c>
      <c r="L104" s="97"/>
    </row>
    <row r="105" spans="2:12" s="9" customFormat="1" ht="19.899999999999999" customHeight="1">
      <c r="B105" s="101"/>
      <c r="D105" s="102" t="s">
        <v>126</v>
      </c>
      <c r="E105" s="103"/>
      <c r="F105" s="103"/>
      <c r="G105" s="103"/>
      <c r="H105" s="103"/>
      <c r="I105" s="103"/>
      <c r="J105" s="104">
        <f>J308</f>
        <v>0</v>
      </c>
      <c r="L105" s="101"/>
    </row>
    <row r="106" spans="2:12" s="9" customFormat="1" ht="19.899999999999999" customHeight="1">
      <c r="B106" s="101"/>
      <c r="D106" s="102" t="s">
        <v>127</v>
      </c>
      <c r="E106" s="103"/>
      <c r="F106" s="103"/>
      <c r="G106" s="103"/>
      <c r="H106" s="103"/>
      <c r="I106" s="103"/>
      <c r="J106" s="104">
        <f>J319</f>
        <v>0</v>
      </c>
      <c r="L106" s="101"/>
    </row>
    <row r="107" spans="2:12" s="9" customFormat="1" ht="19.899999999999999" customHeight="1">
      <c r="B107" s="101"/>
      <c r="D107" s="102" t="s">
        <v>128</v>
      </c>
      <c r="E107" s="103"/>
      <c r="F107" s="103"/>
      <c r="G107" s="103"/>
      <c r="H107" s="103"/>
      <c r="I107" s="103"/>
      <c r="J107" s="104">
        <f>J333</f>
        <v>0</v>
      </c>
      <c r="L107" s="101"/>
    </row>
    <row r="108" spans="2:12" s="1" customFormat="1" ht="21.75" customHeight="1">
      <c r="B108" s="27"/>
      <c r="L108" s="27"/>
    </row>
    <row r="109" spans="2:12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7"/>
    </row>
    <row r="113" spans="2:63" s="1" customFormat="1" ht="6.95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7"/>
    </row>
    <row r="114" spans="2:63" s="1" customFormat="1" ht="24.95" customHeight="1">
      <c r="B114" s="27"/>
      <c r="C114" s="21" t="s">
        <v>129</v>
      </c>
      <c r="L114" s="27"/>
    </row>
    <row r="115" spans="2:63" s="1" customFormat="1" ht="6.95" customHeight="1">
      <c r="B115" s="27"/>
      <c r="L115" s="27"/>
    </row>
    <row r="116" spans="2:63" s="1" customFormat="1" ht="12" customHeight="1">
      <c r="B116" s="27"/>
      <c r="C116" s="24" t="s">
        <v>14</v>
      </c>
      <c r="L116" s="27"/>
    </row>
    <row r="117" spans="2:63" s="1" customFormat="1" ht="16.5" customHeight="1">
      <c r="B117" s="27"/>
      <c r="E117" s="304" t="str">
        <f>E7</f>
        <v>Revitalizace toku a vývařiště Svrateckého náhonu</v>
      </c>
      <c r="F117" s="305"/>
      <c r="G117" s="305"/>
      <c r="H117" s="305"/>
      <c r="L117" s="27"/>
    </row>
    <row r="118" spans="2:63" s="1" customFormat="1" ht="12" customHeight="1">
      <c r="B118" s="27"/>
      <c r="C118" s="24" t="s">
        <v>112</v>
      </c>
      <c r="L118" s="27"/>
    </row>
    <row r="119" spans="2:63" s="1" customFormat="1" ht="16.5" customHeight="1">
      <c r="B119" s="27"/>
      <c r="E119" s="292" t="str">
        <f>E9</f>
        <v>SO 02 - Revitalizace vývařiště</v>
      </c>
      <c r="F119" s="306"/>
      <c r="G119" s="306"/>
      <c r="H119" s="306"/>
      <c r="L119" s="27"/>
    </row>
    <row r="120" spans="2:63" s="1" customFormat="1" ht="6.95" customHeight="1">
      <c r="B120" s="27"/>
      <c r="L120" s="27"/>
    </row>
    <row r="121" spans="2:63" s="1" customFormat="1" ht="12" customHeight="1">
      <c r="B121" s="27"/>
      <c r="C121" s="24" t="s">
        <v>18</v>
      </c>
      <c r="F121" s="23" t="str">
        <f>F12</f>
        <v>Brno- Svratecký náhon</v>
      </c>
      <c r="I121" s="24" t="s">
        <v>20</v>
      </c>
      <c r="J121" s="45" t="str">
        <f>IF(J12="","",J12)</f>
        <v/>
      </c>
      <c r="L121" s="27"/>
    </row>
    <row r="122" spans="2:63" s="1" customFormat="1" ht="6.95" customHeight="1">
      <c r="B122" s="27"/>
      <c r="L122" s="27"/>
    </row>
    <row r="123" spans="2:63" s="1" customFormat="1" ht="15.2" customHeight="1">
      <c r="B123" s="27"/>
      <c r="C123" s="24" t="s">
        <v>21</v>
      </c>
      <c r="F123" s="23" t="str">
        <f>E15</f>
        <v>Statutární město Brno</v>
      </c>
      <c r="I123" s="24" t="s">
        <v>28</v>
      </c>
      <c r="J123" s="25" t="str">
        <f>E21</f>
        <v>ŠINDLAR s.r.o.</v>
      </c>
      <c r="L123" s="27"/>
    </row>
    <row r="124" spans="2:63" s="1" customFormat="1" ht="15.2" customHeight="1">
      <c r="B124" s="27"/>
      <c r="C124" s="24" t="s">
        <v>1363</v>
      </c>
      <c r="F124" s="23" t="str">
        <f>IF(E18="","",E18)</f>
        <v>Vyplň údaj</v>
      </c>
      <c r="I124" s="24" t="s">
        <v>33</v>
      </c>
      <c r="J124" s="25" t="str">
        <f>E24</f>
        <v>Roman Bárta</v>
      </c>
      <c r="L124" s="27"/>
    </row>
    <row r="125" spans="2:63" s="1" customFormat="1" ht="10.35" customHeight="1">
      <c r="B125" s="27"/>
      <c r="L125" s="27"/>
    </row>
    <row r="126" spans="2:63" s="10" customFormat="1" ht="29.25" customHeight="1">
      <c r="B126" s="105"/>
      <c r="C126" s="193" t="s">
        <v>130</v>
      </c>
      <c r="D126" s="194" t="s">
        <v>61</v>
      </c>
      <c r="E126" s="194" t="s">
        <v>57</v>
      </c>
      <c r="F126" s="194" t="s">
        <v>58</v>
      </c>
      <c r="G126" s="194" t="s">
        <v>131</v>
      </c>
      <c r="H126" s="194" t="s">
        <v>132</v>
      </c>
      <c r="I126" s="194" t="s">
        <v>133</v>
      </c>
      <c r="J126" s="194" t="s">
        <v>116</v>
      </c>
      <c r="K126" s="195" t="s">
        <v>134</v>
      </c>
      <c r="L126" s="105"/>
      <c r="M126" s="52" t="s">
        <v>1</v>
      </c>
      <c r="N126" s="53" t="s">
        <v>41</v>
      </c>
      <c r="O126" s="53" t="s">
        <v>135</v>
      </c>
      <c r="P126" s="53" t="s">
        <v>136</v>
      </c>
      <c r="Q126" s="53" t="s">
        <v>137</v>
      </c>
      <c r="R126" s="53" t="s">
        <v>138</v>
      </c>
      <c r="S126" s="53" t="s">
        <v>139</v>
      </c>
      <c r="T126" s="54" t="s">
        <v>140</v>
      </c>
    </row>
    <row r="127" spans="2:63" s="1" customFormat="1" ht="22.9" customHeight="1">
      <c r="B127" s="27"/>
      <c r="C127" s="171" t="s">
        <v>141</v>
      </c>
      <c r="J127" s="196">
        <f>BK127</f>
        <v>0</v>
      </c>
      <c r="L127" s="27"/>
      <c r="M127" s="55"/>
      <c r="N127" s="46"/>
      <c r="O127" s="46"/>
      <c r="P127" s="106">
        <f>P128+P307</f>
        <v>5619.1952590000001</v>
      </c>
      <c r="Q127" s="46"/>
      <c r="R127" s="106">
        <f>R128+R307</f>
        <v>380.69566742000001</v>
      </c>
      <c r="S127" s="46"/>
      <c r="T127" s="107">
        <f>T128+T307</f>
        <v>271.02049999999997</v>
      </c>
      <c r="AT127" s="17" t="s">
        <v>75</v>
      </c>
      <c r="AU127" s="17" t="s">
        <v>118</v>
      </c>
      <c r="BK127" s="108">
        <f>BK128+BK307</f>
        <v>0</v>
      </c>
    </row>
    <row r="128" spans="2:63" s="11" customFormat="1" ht="25.9" customHeight="1">
      <c r="B128" s="109"/>
      <c r="D128" s="110" t="s">
        <v>75</v>
      </c>
      <c r="E128" s="197" t="s">
        <v>142</v>
      </c>
      <c r="F128" s="197" t="s">
        <v>143</v>
      </c>
      <c r="J128" s="198">
        <f>BK128</f>
        <v>0</v>
      </c>
      <c r="L128" s="109"/>
      <c r="M128" s="111"/>
      <c r="P128" s="112">
        <f>P129+P198+P238+P266+P291+P305</f>
        <v>4503.346477</v>
      </c>
      <c r="R128" s="112">
        <f>R129+R198+R238+R266+R291+R305</f>
        <v>375.93383740000002</v>
      </c>
      <c r="T128" s="113">
        <f>T129+T198+T238+T266+T291+T305</f>
        <v>271.02049999999997</v>
      </c>
      <c r="AR128" s="110" t="s">
        <v>83</v>
      </c>
      <c r="AT128" s="114" t="s">
        <v>75</v>
      </c>
      <c r="AU128" s="114" t="s">
        <v>76</v>
      </c>
      <c r="AY128" s="110" t="s">
        <v>144</v>
      </c>
      <c r="BK128" s="115">
        <f>BK129+BK198+BK238+BK266+BK291+BK305</f>
        <v>0</v>
      </c>
    </row>
    <row r="129" spans="2:65" s="11" customFormat="1" ht="22.9" customHeight="1">
      <c r="B129" s="109"/>
      <c r="D129" s="110" t="s">
        <v>75</v>
      </c>
      <c r="E129" s="199" t="s">
        <v>83</v>
      </c>
      <c r="F129" s="199" t="s">
        <v>145</v>
      </c>
      <c r="J129" s="200">
        <f>BK129</f>
        <v>0</v>
      </c>
      <c r="L129" s="109"/>
      <c r="M129" s="111"/>
      <c r="P129" s="112">
        <f>SUM(P130:P197)</f>
        <v>1586.8260339999997</v>
      </c>
      <c r="R129" s="112">
        <f>SUM(R130:R197)</f>
        <v>50.699918159999996</v>
      </c>
      <c r="T129" s="113">
        <f>SUM(T130:T197)</f>
        <v>22.799999999999997</v>
      </c>
      <c r="AR129" s="110" t="s">
        <v>83</v>
      </c>
      <c r="AT129" s="114" t="s">
        <v>75</v>
      </c>
      <c r="AU129" s="114" t="s">
        <v>83</v>
      </c>
      <c r="AY129" s="110" t="s">
        <v>144</v>
      </c>
      <c r="BK129" s="115">
        <f>SUM(BK130:BK197)</f>
        <v>0</v>
      </c>
    </row>
    <row r="130" spans="2:65" s="1" customFormat="1" ht="49.15" customHeight="1">
      <c r="B130" s="27"/>
      <c r="C130" s="201" t="s">
        <v>83</v>
      </c>
      <c r="D130" s="201" t="s">
        <v>146</v>
      </c>
      <c r="E130" s="202" t="s">
        <v>434</v>
      </c>
      <c r="F130" s="203" t="s">
        <v>435</v>
      </c>
      <c r="G130" s="204" t="s">
        <v>149</v>
      </c>
      <c r="H130" s="205">
        <v>12</v>
      </c>
      <c r="I130" s="192"/>
      <c r="J130" s="206">
        <f>ROUND(I130*H130,2)</f>
        <v>0</v>
      </c>
      <c r="K130" s="203" t="s">
        <v>150</v>
      </c>
      <c r="L130" s="27"/>
      <c r="M130" s="123" t="s">
        <v>1</v>
      </c>
      <c r="N130" s="124" t="s">
        <v>42</v>
      </c>
      <c r="O130" s="125">
        <v>3.9249999999999998</v>
      </c>
      <c r="P130" s="125">
        <f>O130*H130</f>
        <v>47.099999999999994</v>
      </c>
      <c r="Q130" s="125">
        <v>0</v>
      </c>
      <c r="R130" s="125">
        <f>Q130*H130</f>
        <v>0</v>
      </c>
      <c r="S130" s="125">
        <v>1.9</v>
      </c>
      <c r="T130" s="126">
        <f>S130*H130</f>
        <v>22.799999999999997</v>
      </c>
      <c r="AR130" s="127" t="s">
        <v>151</v>
      </c>
      <c r="AT130" s="127" t="s">
        <v>146</v>
      </c>
      <c r="AU130" s="127" t="s">
        <v>85</v>
      </c>
      <c r="AY130" s="17" t="s">
        <v>144</v>
      </c>
      <c r="BE130" s="128">
        <f>IF(N130="základní",J130,0)</f>
        <v>0</v>
      </c>
      <c r="BF130" s="128">
        <f>IF(N130="snížená",J130,0)</f>
        <v>0</v>
      </c>
      <c r="BG130" s="128">
        <f>IF(N130="zákl. přenesená",J130,0)</f>
        <v>0</v>
      </c>
      <c r="BH130" s="128">
        <f>IF(N130="sníž. přenesená",J130,0)</f>
        <v>0</v>
      </c>
      <c r="BI130" s="128">
        <f>IF(N130="nulová",J130,0)</f>
        <v>0</v>
      </c>
      <c r="BJ130" s="17" t="s">
        <v>83</v>
      </c>
      <c r="BK130" s="128">
        <f>ROUND(I130*H130,2)</f>
        <v>0</v>
      </c>
      <c r="BL130" s="17" t="s">
        <v>151</v>
      </c>
      <c r="BM130" s="127" t="s">
        <v>436</v>
      </c>
    </row>
    <row r="131" spans="2:65" s="12" customFormat="1">
      <c r="B131" s="129"/>
      <c r="D131" s="207" t="s">
        <v>153</v>
      </c>
      <c r="E131" s="130" t="s">
        <v>1</v>
      </c>
      <c r="F131" s="208" t="s">
        <v>437</v>
      </c>
      <c r="H131" s="130" t="s">
        <v>1</v>
      </c>
      <c r="L131" s="129"/>
      <c r="M131" s="131"/>
      <c r="T131" s="132"/>
      <c r="AT131" s="130" t="s">
        <v>153</v>
      </c>
      <c r="AU131" s="130" t="s">
        <v>85</v>
      </c>
      <c r="AV131" s="12" t="s">
        <v>83</v>
      </c>
      <c r="AW131" s="12" t="s">
        <v>32</v>
      </c>
      <c r="AX131" s="12" t="s">
        <v>76</v>
      </c>
      <c r="AY131" s="130" t="s">
        <v>144</v>
      </c>
    </row>
    <row r="132" spans="2:65" s="13" customFormat="1">
      <c r="B132" s="133"/>
      <c r="D132" s="207" t="s">
        <v>153</v>
      </c>
      <c r="E132" s="134" t="s">
        <v>1</v>
      </c>
      <c r="F132" s="209" t="s">
        <v>438</v>
      </c>
      <c r="H132" s="210">
        <v>12</v>
      </c>
      <c r="L132" s="133"/>
      <c r="M132" s="135"/>
      <c r="T132" s="136"/>
      <c r="AT132" s="134" t="s">
        <v>153</v>
      </c>
      <c r="AU132" s="134" t="s">
        <v>85</v>
      </c>
      <c r="AV132" s="13" t="s">
        <v>85</v>
      </c>
      <c r="AW132" s="13" t="s">
        <v>32</v>
      </c>
      <c r="AX132" s="13" t="s">
        <v>83</v>
      </c>
      <c r="AY132" s="134" t="s">
        <v>144</v>
      </c>
    </row>
    <row r="133" spans="2:65" s="1" customFormat="1" ht="37.9" customHeight="1">
      <c r="B133" s="27"/>
      <c r="C133" s="201" t="s">
        <v>85</v>
      </c>
      <c r="D133" s="201" t="s">
        <v>146</v>
      </c>
      <c r="E133" s="202" t="s">
        <v>439</v>
      </c>
      <c r="F133" s="203" t="s">
        <v>440</v>
      </c>
      <c r="G133" s="204" t="s">
        <v>149</v>
      </c>
      <c r="H133" s="205">
        <v>18</v>
      </c>
      <c r="I133" s="192"/>
      <c r="J133" s="206">
        <f>ROUND(I133*H133,2)</f>
        <v>0</v>
      </c>
      <c r="K133" s="203" t="s">
        <v>150</v>
      </c>
      <c r="L133" s="27"/>
      <c r="M133" s="123" t="s">
        <v>1</v>
      </c>
      <c r="N133" s="124" t="s">
        <v>42</v>
      </c>
      <c r="O133" s="125">
        <v>1.992</v>
      </c>
      <c r="P133" s="125">
        <f>O133*H133</f>
        <v>35.856000000000002</v>
      </c>
      <c r="Q133" s="125">
        <v>0</v>
      </c>
      <c r="R133" s="125">
        <f>Q133*H133</f>
        <v>0</v>
      </c>
      <c r="S133" s="125">
        <v>0</v>
      </c>
      <c r="T133" s="126">
        <f>S133*H133</f>
        <v>0</v>
      </c>
      <c r="AR133" s="127" t="s">
        <v>151</v>
      </c>
      <c r="AT133" s="127" t="s">
        <v>146</v>
      </c>
      <c r="AU133" s="127" t="s">
        <v>85</v>
      </c>
      <c r="AY133" s="17" t="s">
        <v>144</v>
      </c>
      <c r="BE133" s="128">
        <f>IF(N133="základní",J133,0)</f>
        <v>0</v>
      </c>
      <c r="BF133" s="128">
        <f>IF(N133="snížená",J133,0)</f>
        <v>0</v>
      </c>
      <c r="BG133" s="128">
        <f>IF(N133="zákl. přenesená",J133,0)</f>
        <v>0</v>
      </c>
      <c r="BH133" s="128">
        <f>IF(N133="sníž. přenesená",J133,0)</f>
        <v>0</v>
      </c>
      <c r="BI133" s="128">
        <f>IF(N133="nulová",J133,0)</f>
        <v>0</v>
      </c>
      <c r="BJ133" s="17" t="s">
        <v>83</v>
      </c>
      <c r="BK133" s="128">
        <f>ROUND(I133*H133,2)</f>
        <v>0</v>
      </c>
      <c r="BL133" s="17" t="s">
        <v>151</v>
      </c>
      <c r="BM133" s="127" t="s">
        <v>441</v>
      </c>
    </row>
    <row r="134" spans="2:65" s="1" customFormat="1" ht="49.15" customHeight="1">
      <c r="B134" s="27"/>
      <c r="C134" s="201" t="s">
        <v>163</v>
      </c>
      <c r="D134" s="201" t="s">
        <v>146</v>
      </c>
      <c r="E134" s="202" t="s">
        <v>442</v>
      </c>
      <c r="F134" s="203" t="s">
        <v>443</v>
      </c>
      <c r="G134" s="204" t="s">
        <v>149</v>
      </c>
      <c r="H134" s="205">
        <v>18</v>
      </c>
      <c r="I134" s="192"/>
      <c r="J134" s="206">
        <f>ROUND(I134*H134,2)</f>
        <v>0</v>
      </c>
      <c r="K134" s="203" t="s">
        <v>150</v>
      </c>
      <c r="L134" s="27"/>
      <c r="M134" s="123" t="s">
        <v>1</v>
      </c>
      <c r="N134" s="124" t="s">
        <v>42</v>
      </c>
      <c r="O134" s="125">
        <v>1.0920000000000001</v>
      </c>
      <c r="P134" s="125">
        <f>O134*H134</f>
        <v>19.656000000000002</v>
      </c>
      <c r="Q134" s="125">
        <v>0</v>
      </c>
      <c r="R134" s="125">
        <f>Q134*H134</f>
        <v>0</v>
      </c>
      <c r="S134" s="125">
        <v>0</v>
      </c>
      <c r="T134" s="126">
        <f>S134*H134</f>
        <v>0</v>
      </c>
      <c r="AR134" s="127" t="s">
        <v>151</v>
      </c>
      <c r="AT134" s="127" t="s">
        <v>146</v>
      </c>
      <c r="AU134" s="127" t="s">
        <v>85</v>
      </c>
      <c r="AY134" s="17" t="s">
        <v>144</v>
      </c>
      <c r="BE134" s="128">
        <f>IF(N134="základní",J134,0)</f>
        <v>0</v>
      </c>
      <c r="BF134" s="128">
        <f>IF(N134="snížená",J134,0)</f>
        <v>0</v>
      </c>
      <c r="BG134" s="128">
        <f>IF(N134="zákl. přenesená",J134,0)</f>
        <v>0</v>
      </c>
      <c r="BH134" s="128">
        <f>IF(N134="sníž. přenesená",J134,0)</f>
        <v>0</v>
      </c>
      <c r="BI134" s="128">
        <f>IF(N134="nulová",J134,0)</f>
        <v>0</v>
      </c>
      <c r="BJ134" s="17" t="s">
        <v>83</v>
      </c>
      <c r="BK134" s="128">
        <f>ROUND(I134*H134,2)</f>
        <v>0</v>
      </c>
      <c r="BL134" s="17" t="s">
        <v>151</v>
      </c>
      <c r="BM134" s="127" t="s">
        <v>444</v>
      </c>
    </row>
    <row r="135" spans="2:65" s="1" customFormat="1" ht="37.9" customHeight="1">
      <c r="B135" s="27"/>
      <c r="C135" s="201" t="s">
        <v>151</v>
      </c>
      <c r="D135" s="201" t="s">
        <v>146</v>
      </c>
      <c r="E135" s="202" t="s">
        <v>445</v>
      </c>
      <c r="F135" s="203" t="s">
        <v>446</v>
      </c>
      <c r="G135" s="204" t="s">
        <v>149</v>
      </c>
      <c r="H135" s="205">
        <v>18</v>
      </c>
      <c r="I135" s="192"/>
      <c r="J135" s="206">
        <f>ROUND(I135*H135,2)</f>
        <v>0</v>
      </c>
      <c r="K135" s="203" t="s">
        <v>150</v>
      </c>
      <c r="L135" s="27"/>
      <c r="M135" s="123" t="s">
        <v>1</v>
      </c>
      <c r="N135" s="124" t="s">
        <v>42</v>
      </c>
      <c r="O135" s="125">
        <v>0.61199999999999999</v>
      </c>
      <c r="P135" s="125">
        <f>O135*H135</f>
        <v>11.016</v>
      </c>
      <c r="Q135" s="125">
        <v>0</v>
      </c>
      <c r="R135" s="125">
        <f>Q135*H135</f>
        <v>0</v>
      </c>
      <c r="S135" s="125">
        <v>0</v>
      </c>
      <c r="T135" s="126">
        <f>S135*H135</f>
        <v>0</v>
      </c>
      <c r="AR135" s="127" t="s">
        <v>151</v>
      </c>
      <c r="AT135" s="127" t="s">
        <v>146</v>
      </c>
      <c r="AU135" s="127" t="s">
        <v>85</v>
      </c>
      <c r="AY135" s="17" t="s">
        <v>144</v>
      </c>
      <c r="BE135" s="128">
        <f>IF(N135="základní",J135,0)</f>
        <v>0</v>
      </c>
      <c r="BF135" s="128">
        <f>IF(N135="snížená",J135,0)</f>
        <v>0</v>
      </c>
      <c r="BG135" s="128">
        <f>IF(N135="zákl. přenesená",J135,0)</f>
        <v>0</v>
      </c>
      <c r="BH135" s="128">
        <f>IF(N135="sníž. přenesená",J135,0)</f>
        <v>0</v>
      </c>
      <c r="BI135" s="128">
        <f>IF(N135="nulová",J135,0)</f>
        <v>0</v>
      </c>
      <c r="BJ135" s="17" t="s">
        <v>83</v>
      </c>
      <c r="BK135" s="128">
        <f>ROUND(I135*H135,2)</f>
        <v>0</v>
      </c>
      <c r="BL135" s="17" t="s">
        <v>151</v>
      </c>
      <c r="BM135" s="127" t="s">
        <v>447</v>
      </c>
    </row>
    <row r="136" spans="2:65" s="1" customFormat="1" ht="24.2" customHeight="1">
      <c r="B136" s="27"/>
      <c r="C136" s="201" t="s">
        <v>176</v>
      </c>
      <c r="D136" s="201" t="s">
        <v>146</v>
      </c>
      <c r="E136" s="202" t="s">
        <v>448</v>
      </c>
      <c r="F136" s="203" t="s">
        <v>449</v>
      </c>
      <c r="G136" s="204" t="s">
        <v>450</v>
      </c>
      <c r="H136" s="205">
        <v>300</v>
      </c>
      <c r="I136" s="192"/>
      <c r="J136" s="206">
        <f>ROUND(I136*H136,2)</f>
        <v>0</v>
      </c>
      <c r="K136" s="203" t="s">
        <v>150</v>
      </c>
      <c r="L136" s="27"/>
      <c r="M136" s="123" t="s">
        <v>1</v>
      </c>
      <c r="N136" s="124" t="s">
        <v>42</v>
      </c>
      <c r="O136" s="125">
        <v>0.184</v>
      </c>
      <c r="P136" s="125">
        <f>O136*H136</f>
        <v>55.199999999999996</v>
      </c>
      <c r="Q136" s="125">
        <v>3.0000000000000001E-5</v>
      </c>
      <c r="R136" s="125">
        <f>Q136*H136</f>
        <v>9.0000000000000011E-3</v>
      </c>
      <c r="S136" s="125">
        <v>0</v>
      </c>
      <c r="T136" s="126">
        <f>S136*H136</f>
        <v>0</v>
      </c>
      <c r="AR136" s="127" t="s">
        <v>151</v>
      </c>
      <c r="AT136" s="127" t="s">
        <v>146</v>
      </c>
      <c r="AU136" s="127" t="s">
        <v>85</v>
      </c>
      <c r="AY136" s="17" t="s">
        <v>144</v>
      </c>
      <c r="BE136" s="128">
        <f>IF(N136="základní",J136,0)</f>
        <v>0</v>
      </c>
      <c r="BF136" s="128">
        <f>IF(N136="snížená",J136,0)</f>
        <v>0</v>
      </c>
      <c r="BG136" s="128">
        <f>IF(N136="zákl. přenesená",J136,0)</f>
        <v>0</v>
      </c>
      <c r="BH136" s="128">
        <f>IF(N136="sníž. přenesená",J136,0)</f>
        <v>0</v>
      </c>
      <c r="BI136" s="128">
        <f>IF(N136="nulová",J136,0)</f>
        <v>0</v>
      </c>
      <c r="BJ136" s="17" t="s">
        <v>83</v>
      </c>
      <c r="BK136" s="128">
        <f>ROUND(I136*H136,2)</f>
        <v>0</v>
      </c>
      <c r="BL136" s="17" t="s">
        <v>151</v>
      </c>
      <c r="BM136" s="127" t="s">
        <v>451</v>
      </c>
    </row>
    <row r="137" spans="2:65" s="1" customFormat="1" ht="33" customHeight="1">
      <c r="B137" s="27"/>
      <c r="C137" s="201" t="s">
        <v>185</v>
      </c>
      <c r="D137" s="201" t="s">
        <v>146</v>
      </c>
      <c r="E137" s="202" t="s">
        <v>147</v>
      </c>
      <c r="F137" s="203" t="s">
        <v>148</v>
      </c>
      <c r="G137" s="204" t="s">
        <v>149</v>
      </c>
      <c r="H137" s="205">
        <v>62.98</v>
      </c>
      <c r="I137" s="192"/>
      <c r="J137" s="206">
        <f>ROUND(I137*H137,2)</f>
        <v>0</v>
      </c>
      <c r="K137" s="203" t="s">
        <v>150</v>
      </c>
      <c r="L137" s="27"/>
      <c r="M137" s="123" t="s">
        <v>1</v>
      </c>
      <c r="N137" s="124" t="s">
        <v>42</v>
      </c>
      <c r="O137" s="125">
        <v>0.28199999999999997</v>
      </c>
      <c r="P137" s="125">
        <f>O137*H137</f>
        <v>17.760359999999999</v>
      </c>
      <c r="Q137" s="125">
        <v>0</v>
      </c>
      <c r="R137" s="125">
        <f>Q137*H137</f>
        <v>0</v>
      </c>
      <c r="S137" s="125">
        <v>0</v>
      </c>
      <c r="T137" s="126">
        <f>S137*H137</f>
        <v>0</v>
      </c>
      <c r="AR137" s="127" t="s">
        <v>151</v>
      </c>
      <c r="AT137" s="127" t="s">
        <v>146</v>
      </c>
      <c r="AU137" s="127" t="s">
        <v>85</v>
      </c>
      <c r="AY137" s="17" t="s">
        <v>144</v>
      </c>
      <c r="BE137" s="128">
        <f>IF(N137="základní",J137,0)</f>
        <v>0</v>
      </c>
      <c r="BF137" s="128">
        <f>IF(N137="snížená",J137,0)</f>
        <v>0</v>
      </c>
      <c r="BG137" s="128">
        <f>IF(N137="zákl. přenesená",J137,0)</f>
        <v>0</v>
      </c>
      <c r="BH137" s="128">
        <f>IF(N137="sníž. přenesená",J137,0)</f>
        <v>0</v>
      </c>
      <c r="BI137" s="128">
        <f>IF(N137="nulová",J137,0)</f>
        <v>0</v>
      </c>
      <c r="BJ137" s="17" t="s">
        <v>83</v>
      </c>
      <c r="BK137" s="128">
        <f>ROUND(I137*H137,2)</f>
        <v>0</v>
      </c>
      <c r="BL137" s="17" t="s">
        <v>151</v>
      </c>
      <c r="BM137" s="127" t="s">
        <v>452</v>
      </c>
    </row>
    <row r="138" spans="2:65" s="12" customFormat="1">
      <c r="B138" s="129"/>
      <c r="D138" s="207" t="s">
        <v>153</v>
      </c>
      <c r="E138" s="130" t="s">
        <v>1</v>
      </c>
      <c r="F138" s="208" t="s">
        <v>154</v>
      </c>
      <c r="H138" s="130" t="s">
        <v>1</v>
      </c>
      <c r="L138" s="129"/>
      <c r="M138" s="131"/>
      <c r="T138" s="132"/>
      <c r="AT138" s="130" t="s">
        <v>153</v>
      </c>
      <c r="AU138" s="130" t="s">
        <v>85</v>
      </c>
      <c r="AV138" s="12" t="s">
        <v>83</v>
      </c>
      <c r="AW138" s="12" t="s">
        <v>32</v>
      </c>
      <c r="AX138" s="12" t="s">
        <v>76</v>
      </c>
      <c r="AY138" s="130" t="s">
        <v>144</v>
      </c>
    </row>
    <row r="139" spans="2:65" s="12" customFormat="1">
      <c r="B139" s="129"/>
      <c r="D139" s="207" t="s">
        <v>153</v>
      </c>
      <c r="E139" s="130" t="s">
        <v>1</v>
      </c>
      <c r="F139" s="208" t="s">
        <v>155</v>
      </c>
      <c r="H139" s="130" t="s">
        <v>1</v>
      </c>
      <c r="L139" s="129"/>
      <c r="M139" s="131"/>
      <c r="T139" s="132"/>
      <c r="AT139" s="130" t="s">
        <v>153</v>
      </c>
      <c r="AU139" s="130" t="s">
        <v>85</v>
      </c>
      <c r="AV139" s="12" t="s">
        <v>83</v>
      </c>
      <c r="AW139" s="12" t="s">
        <v>32</v>
      </c>
      <c r="AX139" s="12" t="s">
        <v>76</v>
      </c>
      <c r="AY139" s="130" t="s">
        <v>144</v>
      </c>
    </row>
    <row r="140" spans="2:65" s="12" customFormat="1">
      <c r="B140" s="129"/>
      <c r="D140" s="207" t="s">
        <v>153</v>
      </c>
      <c r="E140" s="130" t="s">
        <v>1</v>
      </c>
      <c r="F140" s="208" t="s">
        <v>156</v>
      </c>
      <c r="H140" s="130" t="s">
        <v>1</v>
      </c>
      <c r="L140" s="129"/>
      <c r="M140" s="131"/>
      <c r="T140" s="132"/>
      <c r="AT140" s="130" t="s">
        <v>153</v>
      </c>
      <c r="AU140" s="130" t="s">
        <v>85</v>
      </c>
      <c r="AV140" s="12" t="s">
        <v>83</v>
      </c>
      <c r="AW140" s="12" t="s">
        <v>32</v>
      </c>
      <c r="AX140" s="12" t="s">
        <v>76</v>
      </c>
      <c r="AY140" s="130" t="s">
        <v>144</v>
      </c>
    </row>
    <row r="141" spans="2:65" s="13" customFormat="1">
      <c r="B141" s="133"/>
      <c r="D141" s="207" t="s">
        <v>153</v>
      </c>
      <c r="E141" s="134" t="s">
        <v>1</v>
      </c>
      <c r="F141" s="209" t="s">
        <v>453</v>
      </c>
      <c r="H141" s="210">
        <v>62.98</v>
      </c>
      <c r="L141" s="133"/>
      <c r="M141" s="135"/>
      <c r="T141" s="136"/>
      <c r="AT141" s="134" t="s">
        <v>153</v>
      </c>
      <c r="AU141" s="134" t="s">
        <v>85</v>
      </c>
      <c r="AV141" s="13" t="s">
        <v>85</v>
      </c>
      <c r="AW141" s="13" t="s">
        <v>32</v>
      </c>
      <c r="AX141" s="13" t="s">
        <v>83</v>
      </c>
      <c r="AY141" s="134" t="s">
        <v>144</v>
      </c>
    </row>
    <row r="142" spans="2:65" s="1" customFormat="1" ht="44.25" customHeight="1">
      <c r="B142" s="27"/>
      <c r="C142" s="201" t="s">
        <v>107</v>
      </c>
      <c r="D142" s="201" t="s">
        <v>146</v>
      </c>
      <c r="E142" s="202" t="s">
        <v>454</v>
      </c>
      <c r="F142" s="203" t="s">
        <v>455</v>
      </c>
      <c r="G142" s="204" t="s">
        <v>149</v>
      </c>
      <c r="H142" s="205">
        <v>54.48</v>
      </c>
      <c r="I142" s="192"/>
      <c r="J142" s="206">
        <f>ROUND(I142*H142,2)</f>
        <v>0</v>
      </c>
      <c r="K142" s="203" t="s">
        <v>150</v>
      </c>
      <c r="L142" s="27"/>
      <c r="M142" s="123" t="s">
        <v>1</v>
      </c>
      <c r="N142" s="124" t="s">
        <v>42</v>
      </c>
      <c r="O142" s="125">
        <v>0.36099999999999999</v>
      </c>
      <c r="P142" s="125">
        <f>O142*H142</f>
        <v>19.667279999999998</v>
      </c>
      <c r="Q142" s="125">
        <v>0</v>
      </c>
      <c r="R142" s="125">
        <f>Q142*H142</f>
        <v>0</v>
      </c>
      <c r="S142" s="125">
        <v>0</v>
      </c>
      <c r="T142" s="126">
        <f>S142*H142</f>
        <v>0</v>
      </c>
      <c r="AR142" s="127" t="s">
        <v>151</v>
      </c>
      <c r="AT142" s="127" t="s">
        <v>146</v>
      </c>
      <c r="AU142" s="127" t="s">
        <v>85</v>
      </c>
      <c r="AY142" s="17" t="s">
        <v>144</v>
      </c>
      <c r="BE142" s="128">
        <f>IF(N142="základní",J142,0)</f>
        <v>0</v>
      </c>
      <c r="BF142" s="128">
        <f>IF(N142="snížená",J142,0)</f>
        <v>0</v>
      </c>
      <c r="BG142" s="128">
        <f>IF(N142="zákl. přenesená",J142,0)</f>
        <v>0</v>
      </c>
      <c r="BH142" s="128">
        <f>IF(N142="sníž. přenesená",J142,0)</f>
        <v>0</v>
      </c>
      <c r="BI142" s="128">
        <f>IF(N142="nulová",J142,0)</f>
        <v>0</v>
      </c>
      <c r="BJ142" s="17" t="s">
        <v>83</v>
      </c>
      <c r="BK142" s="128">
        <f>ROUND(I142*H142,2)</f>
        <v>0</v>
      </c>
      <c r="BL142" s="17" t="s">
        <v>151</v>
      </c>
      <c r="BM142" s="127" t="s">
        <v>456</v>
      </c>
    </row>
    <row r="143" spans="2:65" s="12" customFormat="1">
      <c r="B143" s="129"/>
      <c r="D143" s="207" t="s">
        <v>153</v>
      </c>
      <c r="E143" s="130" t="s">
        <v>1</v>
      </c>
      <c r="F143" s="208" t="s">
        <v>161</v>
      </c>
      <c r="H143" s="130" t="s">
        <v>1</v>
      </c>
      <c r="L143" s="129"/>
      <c r="M143" s="131"/>
      <c r="T143" s="132"/>
      <c r="AT143" s="130" t="s">
        <v>153</v>
      </c>
      <c r="AU143" s="130" t="s">
        <v>85</v>
      </c>
      <c r="AV143" s="12" t="s">
        <v>83</v>
      </c>
      <c r="AW143" s="12" t="s">
        <v>32</v>
      </c>
      <c r="AX143" s="12" t="s">
        <v>76</v>
      </c>
      <c r="AY143" s="130" t="s">
        <v>144</v>
      </c>
    </row>
    <row r="144" spans="2:65" s="12" customFormat="1">
      <c r="B144" s="129"/>
      <c r="D144" s="207" t="s">
        <v>153</v>
      </c>
      <c r="E144" s="130" t="s">
        <v>1</v>
      </c>
      <c r="F144" s="208" t="s">
        <v>156</v>
      </c>
      <c r="H144" s="130" t="s">
        <v>1</v>
      </c>
      <c r="L144" s="129"/>
      <c r="M144" s="131"/>
      <c r="T144" s="132"/>
      <c r="AT144" s="130" t="s">
        <v>153</v>
      </c>
      <c r="AU144" s="130" t="s">
        <v>85</v>
      </c>
      <c r="AV144" s="12" t="s">
        <v>83</v>
      </c>
      <c r="AW144" s="12" t="s">
        <v>32</v>
      </c>
      <c r="AX144" s="12" t="s">
        <v>76</v>
      </c>
      <c r="AY144" s="130" t="s">
        <v>144</v>
      </c>
    </row>
    <row r="145" spans="2:65" s="13" customFormat="1">
      <c r="B145" s="133"/>
      <c r="D145" s="207" t="s">
        <v>153</v>
      </c>
      <c r="E145" s="134" t="s">
        <v>1</v>
      </c>
      <c r="F145" s="209" t="s">
        <v>457</v>
      </c>
      <c r="H145" s="210">
        <v>54.48</v>
      </c>
      <c r="L145" s="133"/>
      <c r="M145" s="135"/>
      <c r="T145" s="136"/>
      <c r="AT145" s="134" t="s">
        <v>153</v>
      </c>
      <c r="AU145" s="134" t="s">
        <v>85</v>
      </c>
      <c r="AV145" s="13" t="s">
        <v>85</v>
      </c>
      <c r="AW145" s="13" t="s">
        <v>32</v>
      </c>
      <c r="AX145" s="13" t="s">
        <v>83</v>
      </c>
      <c r="AY145" s="134" t="s">
        <v>144</v>
      </c>
    </row>
    <row r="146" spans="2:65" s="1" customFormat="1" ht="44.25" customHeight="1">
      <c r="B146" s="27"/>
      <c r="C146" s="201" t="s">
        <v>197</v>
      </c>
      <c r="D146" s="201" t="s">
        <v>146</v>
      </c>
      <c r="E146" s="202" t="s">
        <v>458</v>
      </c>
      <c r="F146" s="203" t="s">
        <v>459</v>
      </c>
      <c r="G146" s="204" t="s">
        <v>149</v>
      </c>
      <c r="H146" s="205">
        <v>294.62</v>
      </c>
      <c r="I146" s="192"/>
      <c r="J146" s="206">
        <f>ROUND(I146*H146,2)</f>
        <v>0</v>
      </c>
      <c r="K146" s="203" t="s">
        <v>150</v>
      </c>
      <c r="L146" s="27"/>
      <c r="M146" s="123" t="s">
        <v>1</v>
      </c>
      <c r="N146" s="124" t="s">
        <v>42</v>
      </c>
      <c r="O146" s="125">
        <v>0.96799999999999997</v>
      </c>
      <c r="P146" s="125">
        <f>O146*H146</f>
        <v>285.19216</v>
      </c>
      <c r="Q146" s="125">
        <v>0</v>
      </c>
      <c r="R146" s="125">
        <f>Q146*H146</f>
        <v>0</v>
      </c>
      <c r="S146" s="125">
        <v>0</v>
      </c>
      <c r="T146" s="126">
        <f>S146*H146</f>
        <v>0</v>
      </c>
      <c r="AR146" s="127" t="s">
        <v>151</v>
      </c>
      <c r="AT146" s="127" t="s">
        <v>146</v>
      </c>
      <c r="AU146" s="127" t="s">
        <v>85</v>
      </c>
      <c r="AY146" s="17" t="s">
        <v>144</v>
      </c>
      <c r="BE146" s="128">
        <f>IF(N146="základní",J146,0)</f>
        <v>0</v>
      </c>
      <c r="BF146" s="128">
        <f>IF(N146="snížená",J146,0)</f>
        <v>0</v>
      </c>
      <c r="BG146" s="128">
        <f>IF(N146="zákl. přenesená",J146,0)</f>
        <v>0</v>
      </c>
      <c r="BH146" s="128">
        <f>IF(N146="sníž. přenesená",J146,0)</f>
        <v>0</v>
      </c>
      <c r="BI146" s="128">
        <f>IF(N146="nulová",J146,0)</f>
        <v>0</v>
      </c>
      <c r="BJ146" s="17" t="s">
        <v>83</v>
      </c>
      <c r="BK146" s="128">
        <f>ROUND(I146*H146,2)</f>
        <v>0</v>
      </c>
      <c r="BL146" s="17" t="s">
        <v>151</v>
      </c>
      <c r="BM146" s="127" t="s">
        <v>460</v>
      </c>
    </row>
    <row r="147" spans="2:65" s="12" customFormat="1">
      <c r="B147" s="129"/>
      <c r="D147" s="207" t="s">
        <v>153</v>
      </c>
      <c r="E147" s="130" t="s">
        <v>1</v>
      </c>
      <c r="F147" s="208" t="s">
        <v>461</v>
      </c>
      <c r="H147" s="130" t="s">
        <v>1</v>
      </c>
      <c r="L147" s="129"/>
      <c r="M147" s="131"/>
      <c r="T147" s="132"/>
      <c r="AT147" s="130" t="s">
        <v>153</v>
      </c>
      <c r="AU147" s="130" t="s">
        <v>85</v>
      </c>
      <c r="AV147" s="12" t="s">
        <v>83</v>
      </c>
      <c r="AW147" s="12" t="s">
        <v>32</v>
      </c>
      <c r="AX147" s="12" t="s">
        <v>76</v>
      </c>
      <c r="AY147" s="130" t="s">
        <v>144</v>
      </c>
    </row>
    <row r="148" spans="2:65" s="12" customFormat="1">
      <c r="B148" s="129"/>
      <c r="D148" s="207" t="s">
        <v>153</v>
      </c>
      <c r="E148" s="130" t="s">
        <v>1</v>
      </c>
      <c r="F148" s="208" t="s">
        <v>156</v>
      </c>
      <c r="H148" s="130" t="s">
        <v>1</v>
      </c>
      <c r="L148" s="129"/>
      <c r="M148" s="131"/>
      <c r="T148" s="132"/>
      <c r="AT148" s="130" t="s">
        <v>153</v>
      </c>
      <c r="AU148" s="130" t="s">
        <v>85</v>
      </c>
      <c r="AV148" s="12" t="s">
        <v>83</v>
      </c>
      <c r="AW148" s="12" t="s">
        <v>32</v>
      </c>
      <c r="AX148" s="12" t="s">
        <v>76</v>
      </c>
      <c r="AY148" s="130" t="s">
        <v>144</v>
      </c>
    </row>
    <row r="149" spans="2:65" s="13" customFormat="1">
      <c r="B149" s="133"/>
      <c r="D149" s="207" t="s">
        <v>153</v>
      </c>
      <c r="E149" s="134" t="s">
        <v>1</v>
      </c>
      <c r="F149" s="209" t="s">
        <v>462</v>
      </c>
      <c r="H149" s="210">
        <v>294.62</v>
      </c>
      <c r="L149" s="133"/>
      <c r="M149" s="135"/>
      <c r="T149" s="136"/>
      <c r="AT149" s="134" t="s">
        <v>153</v>
      </c>
      <c r="AU149" s="134" t="s">
        <v>85</v>
      </c>
      <c r="AV149" s="13" t="s">
        <v>85</v>
      </c>
      <c r="AW149" s="13" t="s">
        <v>32</v>
      </c>
      <c r="AX149" s="13" t="s">
        <v>83</v>
      </c>
      <c r="AY149" s="134" t="s">
        <v>144</v>
      </c>
    </row>
    <row r="150" spans="2:65" s="1" customFormat="1" ht="37.9" customHeight="1">
      <c r="B150" s="27"/>
      <c r="C150" s="201" t="s">
        <v>202</v>
      </c>
      <c r="D150" s="201" t="s">
        <v>146</v>
      </c>
      <c r="E150" s="202" t="s">
        <v>463</v>
      </c>
      <c r="F150" s="203" t="s">
        <v>464</v>
      </c>
      <c r="G150" s="204" t="s">
        <v>224</v>
      </c>
      <c r="H150" s="205">
        <v>289.2</v>
      </c>
      <c r="I150" s="192"/>
      <c r="J150" s="206">
        <f>ROUND(I150*H150,2)</f>
        <v>0</v>
      </c>
      <c r="K150" s="203" t="s">
        <v>150</v>
      </c>
      <c r="L150" s="27"/>
      <c r="M150" s="123" t="s">
        <v>1</v>
      </c>
      <c r="N150" s="124" t="s">
        <v>42</v>
      </c>
      <c r="O150" s="125">
        <v>0.54200000000000004</v>
      </c>
      <c r="P150" s="125">
        <f>O150*H150</f>
        <v>156.74639999999999</v>
      </c>
      <c r="Q150" s="125">
        <v>1.4999999999999999E-4</v>
      </c>
      <c r="R150" s="125">
        <f>Q150*H150</f>
        <v>4.3379999999999995E-2</v>
      </c>
      <c r="S150" s="125">
        <v>0</v>
      </c>
      <c r="T150" s="126">
        <f>S150*H150</f>
        <v>0</v>
      </c>
      <c r="AR150" s="127" t="s">
        <v>151</v>
      </c>
      <c r="AT150" s="127" t="s">
        <v>146</v>
      </c>
      <c r="AU150" s="127" t="s">
        <v>85</v>
      </c>
      <c r="AY150" s="17" t="s">
        <v>144</v>
      </c>
      <c r="BE150" s="128">
        <f>IF(N150="základní",J150,0)</f>
        <v>0</v>
      </c>
      <c r="BF150" s="128">
        <f>IF(N150="snížená",J150,0)</f>
        <v>0</v>
      </c>
      <c r="BG150" s="128">
        <f>IF(N150="zákl. přenesená",J150,0)</f>
        <v>0</v>
      </c>
      <c r="BH150" s="128">
        <f>IF(N150="sníž. přenesená",J150,0)</f>
        <v>0</v>
      </c>
      <c r="BI150" s="128">
        <f>IF(N150="nulová",J150,0)</f>
        <v>0</v>
      </c>
      <c r="BJ150" s="17" t="s">
        <v>83</v>
      </c>
      <c r="BK150" s="128">
        <f>ROUND(I150*H150,2)</f>
        <v>0</v>
      </c>
      <c r="BL150" s="17" t="s">
        <v>151</v>
      </c>
      <c r="BM150" s="127" t="s">
        <v>465</v>
      </c>
    </row>
    <row r="151" spans="2:65" s="1" customFormat="1" ht="37.9" customHeight="1">
      <c r="B151" s="27"/>
      <c r="C151" s="201" t="s">
        <v>209</v>
      </c>
      <c r="D151" s="201" t="s">
        <v>146</v>
      </c>
      <c r="E151" s="202" t="s">
        <v>466</v>
      </c>
      <c r="F151" s="203" t="s">
        <v>467</v>
      </c>
      <c r="G151" s="204" t="s">
        <v>224</v>
      </c>
      <c r="H151" s="205">
        <v>289.2</v>
      </c>
      <c r="I151" s="192"/>
      <c r="J151" s="206">
        <f>ROUND(I151*H151,2)</f>
        <v>0</v>
      </c>
      <c r="K151" s="203" t="s">
        <v>150</v>
      </c>
      <c r="L151" s="27"/>
      <c r="M151" s="123" t="s">
        <v>1</v>
      </c>
      <c r="N151" s="124" t="s">
        <v>42</v>
      </c>
      <c r="O151" s="125">
        <v>1.0840000000000001</v>
      </c>
      <c r="P151" s="125">
        <f>O151*H151</f>
        <v>313.49279999999999</v>
      </c>
      <c r="Q151" s="125">
        <v>0</v>
      </c>
      <c r="R151" s="125">
        <f>Q151*H151</f>
        <v>0</v>
      </c>
      <c r="S151" s="125">
        <v>0</v>
      </c>
      <c r="T151" s="126">
        <f>S151*H151</f>
        <v>0</v>
      </c>
      <c r="AR151" s="127" t="s">
        <v>151</v>
      </c>
      <c r="AT151" s="127" t="s">
        <v>146</v>
      </c>
      <c r="AU151" s="127" t="s">
        <v>85</v>
      </c>
      <c r="AY151" s="17" t="s">
        <v>144</v>
      </c>
      <c r="BE151" s="128">
        <f>IF(N151="základní",J151,0)</f>
        <v>0</v>
      </c>
      <c r="BF151" s="128">
        <f>IF(N151="snížená",J151,0)</f>
        <v>0</v>
      </c>
      <c r="BG151" s="128">
        <f>IF(N151="zákl. přenesená",J151,0)</f>
        <v>0</v>
      </c>
      <c r="BH151" s="128">
        <f>IF(N151="sníž. přenesená",J151,0)</f>
        <v>0</v>
      </c>
      <c r="BI151" s="128">
        <f>IF(N151="nulová",J151,0)</f>
        <v>0</v>
      </c>
      <c r="BJ151" s="17" t="s">
        <v>83</v>
      </c>
      <c r="BK151" s="128">
        <f>ROUND(I151*H151,2)</f>
        <v>0</v>
      </c>
      <c r="BL151" s="17" t="s">
        <v>151</v>
      </c>
      <c r="BM151" s="127" t="s">
        <v>468</v>
      </c>
    </row>
    <row r="152" spans="2:65" s="12" customFormat="1">
      <c r="B152" s="129"/>
      <c r="D152" s="207" t="s">
        <v>153</v>
      </c>
      <c r="E152" s="130" t="s">
        <v>1</v>
      </c>
      <c r="F152" s="208" t="s">
        <v>469</v>
      </c>
      <c r="H152" s="130" t="s">
        <v>1</v>
      </c>
      <c r="L152" s="129"/>
      <c r="M152" s="131"/>
      <c r="T152" s="132"/>
      <c r="AT152" s="130" t="s">
        <v>153</v>
      </c>
      <c r="AU152" s="130" t="s">
        <v>85</v>
      </c>
      <c r="AV152" s="12" t="s">
        <v>83</v>
      </c>
      <c r="AW152" s="12" t="s">
        <v>32</v>
      </c>
      <c r="AX152" s="12" t="s">
        <v>76</v>
      </c>
      <c r="AY152" s="130" t="s">
        <v>144</v>
      </c>
    </row>
    <row r="153" spans="2:65" s="13" customFormat="1">
      <c r="B153" s="133"/>
      <c r="D153" s="207" t="s">
        <v>153</v>
      </c>
      <c r="E153" s="134" t="s">
        <v>1</v>
      </c>
      <c r="F153" s="209" t="s">
        <v>470</v>
      </c>
      <c r="H153" s="210">
        <v>289.2</v>
      </c>
      <c r="L153" s="133"/>
      <c r="M153" s="135"/>
      <c r="T153" s="136"/>
      <c r="AT153" s="134" t="s">
        <v>153</v>
      </c>
      <c r="AU153" s="134" t="s">
        <v>85</v>
      </c>
      <c r="AV153" s="13" t="s">
        <v>85</v>
      </c>
      <c r="AW153" s="13" t="s">
        <v>32</v>
      </c>
      <c r="AX153" s="13" t="s">
        <v>83</v>
      </c>
      <c r="AY153" s="134" t="s">
        <v>144</v>
      </c>
    </row>
    <row r="154" spans="2:65" s="1" customFormat="1" ht="24.2" customHeight="1">
      <c r="B154" s="27"/>
      <c r="C154" s="215" t="s">
        <v>216</v>
      </c>
      <c r="D154" s="215" t="s">
        <v>217</v>
      </c>
      <c r="E154" s="216" t="s">
        <v>471</v>
      </c>
      <c r="F154" s="217" t="s">
        <v>472</v>
      </c>
      <c r="G154" s="218" t="s">
        <v>205</v>
      </c>
      <c r="H154" s="219">
        <v>44.826000000000001</v>
      </c>
      <c r="I154" s="192"/>
      <c r="J154" s="220">
        <f>ROUND(I154*H154,2)</f>
        <v>0</v>
      </c>
      <c r="K154" s="217" t="s">
        <v>1</v>
      </c>
      <c r="L154" s="145"/>
      <c r="M154" s="146" t="s">
        <v>1</v>
      </c>
      <c r="N154" s="147" t="s">
        <v>42</v>
      </c>
      <c r="O154" s="125">
        <v>0</v>
      </c>
      <c r="P154" s="125">
        <f>O154*H154</f>
        <v>0</v>
      </c>
      <c r="Q154" s="125">
        <v>1</v>
      </c>
      <c r="R154" s="125">
        <f>Q154*H154</f>
        <v>44.826000000000001</v>
      </c>
      <c r="S154" s="125">
        <v>0</v>
      </c>
      <c r="T154" s="126">
        <f>S154*H154</f>
        <v>0</v>
      </c>
      <c r="AR154" s="127" t="s">
        <v>197</v>
      </c>
      <c r="AT154" s="127" t="s">
        <v>217</v>
      </c>
      <c r="AU154" s="127" t="s">
        <v>85</v>
      </c>
      <c r="AY154" s="17" t="s">
        <v>144</v>
      </c>
      <c r="BE154" s="128">
        <f>IF(N154="základní",J154,0)</f>
        <v>0</v>
      </c>
      <c r="BF154" s="128">
        <f>IF(N154="snížená",J154,0)</f>
        <v>0</v>
      </c>
      <c r="BG154" s="128">
        <f>IF(N154="zákl. přenesená",J154,0)</f>
        <v>0</v>
      </c>
      <c r="BH154" s="128">
        <f>IF(N154="sníž. přenesená",J154,0)</f>
        <v>0</v>
      </c>
      <c r="BI154" s="128">
        <f>IF(N154="nulová",J154,0)</f>
        <v>0</v>
      </c>
      <c r="BJ154" s="17" t="s">
        <v>83</v>
      </c>
      <c r="BK154" s="128">
        <f>ROUND(I154*H154,2)</f>
        <v>0</v>
      </c>
      <c r="BL154" s="17" t="s">
        <v>151</v>
      </c>
      <c r="BM154" s="127" t="s">
        <v>473</v>
      </c>
    </row>
    <row r="155" spans="2:65" s="1" customFormat="1" ht="19.5">
      <c r="B155" s="27"/>
      <c r="D155" s="207" t="s">
        <v>360</v>
      </c>
      <c r="F155" s="221" t="s">
        <v>474</v>
      </c>
      <c r="L155" s="27"/>
      <c r="M155" s="148"/>
      <c r="T155" s="49"/>
      <c r="AT155" s="17" t="s">
        <v>360</v>
      </c>
      <c r="AU155" s="17" t="s">
        <v>85</v>
      </c>
    </row>
    <row r="156" spans="2:65" s="12" customFormat="1">
      <c r="B156" s="129"/>
      <c r="D156" s="207" t="s">
        <v>153</v>
      </c>
      <c r="E156" s="130" t="s">
        <v>1</v>
      </c>
      <c r="F156" s="208" t="s">
        <v>475</v>
      </c>
      <c r="H156" s="130" t="s">
        <v>1</v>
      </c>
      <c r="L156" s="129"/>
      <c r="M156" s="131"/>
      <c r="T156" s="132"/>
      <c r="AT156" s="130" t="s">
        <v>153</v>
      </c>
      <c r="AU156" s="130" t="s">
        <v>85</v>
      </c>
      <c r="AV156" s="12" t="s">
        <v>83</v>
      </c>
      <c r="AW156" s="12" t="s">
        <v>32</v>
      </c>
      <c r="AX156" s="12" t="s">
        <v>76</v>
      </c>
      <c r="AY156" s="130" t="s">
        <v>144</v>
      </c>
    </row>
    <row r="157" spans="2:65" s="12" customFormat="1">
      <c r="B157" s="129"/>
      <c r="D157" s="207" t="s">
        <v>153</v>
      </c>
      <c r="E157" s="130" t="s">
        <v>1</v>
      </c>
      <c r="F157" s="208" t="s">
        <v>476</v>
      </c>
      <c r="H157" s="130" t="s">
        <v>1</v>
      </c>
      <c r="L157" s="129"/>
      <c r="M157" s="131"/>
      <c r="T157" s="132"/>
      <c r="AT157" s="130" t="s">
        <v>153</v>
      </c>
      <c r="AU157" s="130" t="s">
        <v>85</v>
      </c>
      <c r="AV157" s="12" t="s">
        <v>83</v>
      </c>
      <c r="AW157" s="12" t="s">
        <v>32</v>
      </c>
      <c r="AX157" s="12" t="s">
        <v>76</v>
      </c>
      <c r="AY157" s="130" t="s">
        <v>144</v>
      </c>
    </row>
    <row r="158" spans="2:65" s="13" customFormat="1">
      <c r="B158" s="133"/>
      <c r="D158" s="207" t="s">
        <v>153</v>
      </c>
      <c r="E158" s="134" t="s">
        <v>1</v>
      </c>
      <c r="F158" s="209" t="s">
        <v>477</v>
      </c>
      <c r="H158" s="210">
        <v>44.826000000000001</v>
      </c>
      <c r="L158" s="133"/>
      <c r="M158" s="135"/>
      <c r="T158" s="136"/>
      <c r="AT158" s="134" t="s">
        <v>153</v>
      </c>
      <c r="AU158" s="134" t="s">
        <v>85</v>
      </c>
      <c r="AV158" s="13" t="s">
        <v>85</v>
      </c>
      <c r="AW158" s="13" t="s">
        <v>32</v>
      </c>
      <c r="AX158" s="13" t="s">
        <v>83</v>
      </c>
      <c r="AY158" s="134" t="s">
        <v>144</v>
      </c>
    </row>
    <row r="159" spans="2:65" s="1" customFormat="1" ht="37.9" customHeight="1">
      <c r="B159" s="27"/>
      <c r="C159" s="201" t="s">
        <v>8</v>
      </c>
      <c r="D159" s="201" t="s">
        <v>146</v>
      </c>
      <c r="E159" s="202" t="s">
        <v>478</v>
      </c>
      <c r="F159" s="203" t="s">
        <v>479</v>
      </c>
      <c r="G159" s="204" t="s">
        <v>224</v>
      </c>
      <c r="H159" s="205">
        <v>289.2</v>
      </c>
      <c r="I159" s="192"/>
      <c r="J159" s="206">
        <f>ROUND(I159*H159,2)</f>
        <v>0</v>
      </c>
      <c r="K159" s="203" t="s">
        <v>150</v>
      </c>
      <c r="L159" s="27"/>
      <c r="M159" s="123" t="s">
        <v>1</v>
      </c>
      <c r="N159" s="124" t="s">
        <v>42</v>
      </c>
      <c r="O159" s="125">
        <v>1.2</v>
      </c>
      <c r="P159" s="125">
        <f>O159*H159</f>
        <v>347.03999999999996</v>
      </c>
      <c r="Q159" s="125">
        <v>0</v>
      </c>
      <c r="R159" s="125">
        <f>Q159*H159</f>
        <v>0</v>
      </c>
      <c r="S159" s="125">
        <v>0</v>
      </c>
      <c r="T159" s="126">
        <f>S159*H159</f>
        <v>0</v>
      </c>
      <c r="AR159" s="127" t="s">
        <v>151</v>
      </c>
      <c r="AT159" s="127" t="s">
        <v>146</v>
      </c>
      <c r="AU159" s="127" t="s">
        <v>85</v>
      </c>
      <c r="AY159" s="17" t="s">
        <v>144</v>
      </c>
      <c r="BE159" s="128">
        <f>IF(N159="základní",J159,0)</f>
        <v>0</v>
      </c>
      <c r="BF159" s="128">
        <f>IF(N159="snížená",J159,0)</f>
        <v>0</v>
      </c>
      <c r="BG159" s="128">
        <f>IF(N159="zákl. přenesená",J159,0)</f>
        <v>0</v>
      </c>
      <c r="BH159" s="128">
        <f>IF(N159="sníž. přenesená",J159,0)</f>
        <v>0</v>
      </c>
      <c r="BI159" s="128">
        <f>IF(N159="nulová",J159,0)</f>
        <v>0</v>
      </c>
      <c r="BJ159" s="17" t="s">
        <v>83</v>
      </c>
      <c r="BK159" s="128">
        <f>ROUND(I159*H159,2)</f>
        <v>0</v>
      </c>
      <c r="BL159" s="17" t="s">
        <v>151</v>
      </c>
      <c r="BM159" s="127" t="s">
        <v>480</v>
      </c>
    </row>
    <row r="160" spans="2:65" s="12" customFormat="1">
      <c r="B160" s="129"/>
      <c r="D160" s="207" t="s">
        <v>153</v>
      </c>
      <c r="E160" s="130" t="s">
        <v>1</v>
      </c>
      <c r="F160" s="208" t="s">
        <v>469</v>
      </c>
      <c r="H160" s="130" t="s">
        <v>1</v>
      </c>
      <c r="L160" s="129"/>
      <c r="M160" s="131"/>
      <c r="T160" s="132"/>
      <c r="AT160" s="130" t="s">
        <v>153</v>
      </c>
      <c r="AU160" s="130" t="s">
        <v>85</v>
      </c>
      <c r="AV160" s="12" t="s">
        <v>83</v>
      </c>
      <c r="AW160" s="12" t="s">
        <v>32</v>
      </c>
      <c r="AX160" s="12" t="s">
        <v>76</v>
      </c>
      <c r="AY160" s="130" t="s">
        <v>144</v>
      </c>
    </row>
    <row r="161" spans="2:65" s="13" customFormat="1">
      <c r="B161" s="133"/>
      <c r="D161" s="207" t="s">
        <v>153</v>
      </c>
      <c r="E161" s="134" t="s">
        <v>1</v>
      </c>
      <c r="F161" s="209" t="s">
        <v>470</v>
      </c>
      <c r="H161" s="210">
        <v>289.2</v>
      </c>
      <c r="L161" s="133"/>
      <c r="M161" s="135"/>
      <c r="T161" s="136"/>
      <c r="AT161" s="134" t="s">
        <v>153</v>
      </c>
      <c r="AU161" s="134" t="s">
        <v>85</v>
      </c>
      <c r="AV161" s="13" t="s">
        <v>85</v>
      </c>
      <c r="AW161" s="13" t="s">
        <v>32</v>
      </c>
      <c r="AX161" s="13" t="s">
        <v>83</v>
      </c>
      <c r="AY161" s="134" t="s">
        <v>144</v>
      </c>
    </row>
    <row r="162" spans="2:65" s="1" customFormat="1" ht="37.9" customHeight="1">
      <c r="B162" s="27"/>
      <c r="C162" s="201" t="s">
        <v>227</v>
      </c>
      <c r="D162" s="201" t="s">
        <v>146</v>
      </c>
      <c r="E162" s="202" t="s">
        <v>481</v>
      </c>
      <c r="F162" s="203" t="s">
        <v>482</v>
      </c>
      <c r="G162" s="204" t="s">
        <v>205</v>
      </c>
      <c r="H162" s="205">
        <v>5.7839999999999998</v>
      </c>
      <c r="I162" s="192"/>
      <c r="J162" s="206">
        <f>ROUND(I162*H162,2)</f>
        <v>0</v>
      </c>
      <c r="K162" s="203" t="s">
        <v>150</v>
      </c>
      <c r="L162" s="27"/>
      <c r="M162" s="123" t="s">
        <v>1</v>
      </c>
      <c r="N162" s="124" t="s">
        <v>42</v>
      </c>
      <c r="O162" s="125">
        <v>14.930999999999999</v>
      </c>
      <c r="P162" s="125">
        <f>O162*H162</f>
        <v>86.360903999999991</v>
      </c>
      <c r="Q162" s="125">
        <v>5.77E-3</v>
      </c>
      <c r="R162" s="125">
        <f>Q162*H162</f>
        <v>3.3373679999999996E-2</v>
      </c>
      <c r="S162" s="125">
        <v>0</v>
      </c>
      <c r="T162" s="126">
        <f>S162*H162</f>
        <v>0</v>
      </c>
      <c r="AR162" s="127" t="s">
        <v>151</v>
      </c>
      <c r="AT162" s="127" t="s">
        <v>146</v>
      </c>
      <c r="AU162" s="127" t="s">
        <v>85</v>
      </c>
      <c r="AY162" s="17" t="s">
        <v>144</v>
      </c>
      <c r="BE162" s="128">
        <f>IF(N162="základní",J162,0)</f>
        <v>0</v>
      </c>
      <c r="BF162" s="128">
        <f>IF(N162="snížená",J162,0)</f>
        <v>0</v>
      </c>
      <c r="BG162" s="128">
        <f>IF(N162="zákl. přenesená",J162,0)</f>
        <v>0</v>
      </c>
      <c r="BH162" s="128">
        <f>IF(N162="sníž. přenesená",J162,0)</f>
        <v>0</v>
      </c>
      <c r="BI162" s="128">
        <f>IF(N162="nulová",J162,0)</f>
        <v>0</v>
      </c>
      <c r="BJ162" s="17" t="s">
        <v>83</v>
      </c>
      <c r="BK162" s="128">
        <f>ROUND(I162*H162,2)</f>
        <v>0</v>
      </c>
      <c r="BL162" s="17" t="s">
        <v>151</v>
      </c>
      <c r="BM162" s="127" t="s">
        <v>483</v>
      </c>
    </row>
    <row r="163" spans="2:65" s="13" customFormat="1">
      <c r="B163" s="133"/>
      <c r="D163" s="207" t="s">
        <v>153</v>
      </c>
      <c r="E163" s="134" t="s">
        <v>1</v>
      </c>
      <c r="F163" s="209" t="s">
        <v>484</v>
      </c>
      <c r="H163" s="210">
        <v>5.7839999999999998</v>
      </c>
      <c r="L163" s="133"/>
      <c r="M163" s="135"/>
      <c r="T163" s="136"/>
      <c r="AT163" s="134" t="s">
        <v>153</v>
      </c>
      <c r="AU163" s="134" t="s">
        <v>85</v>
      </c>
      <c r="AV163" s="13" t="s">
        <v>85</v>
      </c>
      <c r="AW163" s="13" t="s">
        <v>32</v>
      </c>
      <c r="AX163" s="13" t="s">
        <v>83</v>
      </c>
      <c r="AY163" s="134" t="s">
        <v>144</v>
      </c>
    </row>
    <row r="164" spans="2:65" s="1" customFormat="1" ht="21.75" customHeight="1">
      <c r="B164" s="27"/>
      <c r="C164" s="215" t="s">
        <v>232</v>
      </c>
      <c r="D164" s="215" t="s">
        <v>217</v>
      </c>
      <c r="E164" s="216" t="s">
        <v>485</v>
      </c>
      <c r="F164" s="217" t="s">
        <v>486</v>
      </c>
      <c r="G164" s="218" t="s">
        <v>205</v>
      </c>
      <c r="H164" s="219">
        <v>5.7839999999999998</v>
      </c>
      <c r="I164" s="192"/>
      <c r="J164" s="220">
        <f>ROUND(I164*H164,2)</f>
        <v>0</v>
      </c>
      <c r="K164" s="217" t="s">
        <v>150</v>
      </c>
      <c r="L164" s="145"/>
      <c r="M164" s="146" t="s">
        <v>1</v>
      </c>
      <c r="N164" s="147" t="s">
        <v>42</v>
      </c>
      <c r="O164" s="125">
        <v>0</v>
      </c>
      <c r="P164" s="125">
        <f>O164*H164</f>
        <v>0</v>
      </c>
      <c r="Q164" s="125">
        <v>1</v>
      </c>
      <c r="R164" s="125">
        <f>Q164*H164</f>
        <v>5.7839999999999998</v>
      </c>
      <c r="S164" s="125">
        <v>0</v>
      </c>
      <c r="T164" s="126">
        <f>S164*H164</f>
        <v>0</v>
      </c>
      <c r="AR164" s="127" t="s">
        <v>197</v>
      </c>
      <c r="AT164" s="127" t="s">
        <v>217</v>
      </c>
      <c r="AU164" s="127" t="s">
        <v>85</v>
      </c>
      <c r="AY164" s="17" t="s">
        <v>144</v>
      </c>
      <c r="BE164" s="128">
        <f>IF(N164="základní",J164,0)</f>
        <v>0</v>
      </c>
      <c r="BF164" s="128">
        <f>IF(N164="snížená",J164,0)</f>
        <v>0</v>
      </c>
      <c r="BG164" s="128">
        <f>IF(N164="zákl. přenesená",J164,0)</f>
        <v>0</v>
      </c>
      <c r="BH164" s="128">
        <f>IF(N164="sníž. přenesená",J164,0)</f>
        <v>0</v>
      </c>
      <c r="BI164" s="128">
        <f>IF(N164="nulová",J164,0)</f>
        <v>0</v>
      </c>
      <c r="BJ164" s="17" t="s">
        <v>83</v>
      </c>
      <c r="BK164" s="128">
        <f>ROUND(I164*H164,2)</f>
        <v>0</v>
      </c>
      <c r="BL164" s="17" t="s">
        <v>151</v>
      </c>
      <c r="BM164" s="127" t="s">
        <v>487</v>
      </c>
    </row>
    <row r="165" spans="2:65" s="1" customFormat="1" ht="19.5">
      <c r="B165" s="27"/>
      <c r="D165" s="207" t="s">
        <v>360</v>
      </c>
      <c r="F165" s="221" t="s">
        <v>488</v>
      </c>
      <c r="L165" s="27"/>
      <c r="M165" s="148"/>
      <c r="T165" s="49"/>
      <c r="AT165" s="17" t="s">
        <v>360</v>
      </c>
      <c r="AU165" s="17" t="s">
        <v>85</v>
      </c>
    </row>
    <row r="166" spans="2:65" s="13" customFormat="1">
      <c r="B166" s="133"/>
      <c r="D166" s="207" t="s">
        <v>153</v>
      </c>
      <c r="E166" s="134" t="s">
        <v>1</v>
      </c>
      <c r="F166" s="209" t="s">
        <v>489</v>
      </c>
      <c r="H166" s="210">
        <v>5.7839999999999998</v>
      </c>
      <c r="L166" s="133"/>
      <c r="M166" s="135"/>
      <c r="T166" s="136"/>
      <c r="AT166" s="134" t="s">
        <v>153</v>
      </c>
      <c r="AU166" s="134" t="s">
        <v>85</v>
      </c>
      <c r="AV166" s="13" t="s">
        <v>85</v>
      </c>
      <c r="AW166" s="13" t="s">
        <v>32</v>
      </c>
      <c r="AX166" s="13" t="s">
        <v>83</v>
      </c>
      <c r="AY166" s="134" t="s">
        <v>144</v>
      </c>
    </row>
    <row r="167" spans="2:65" s="1" customFormat="1" ht="37.9" customHeight="1">
      <c r="B167" s="27"/>
      <c r="C167" s="201" t="s">
        <v>236</v>
      </c>
      <c r="D167" s="201" t="s">
        <v>146</v>
      </c>
      <c r="E167" s="202" t="s">
        <v>490</v>
      </c>
      <c r="F167" s="203" t="s">
        <v>491</v>
      </c>
      <c r="G167" s="204" t="s">
        <v>205</v>
      </c>
      <c r="H167" s="205">
        <v>5.7839999999999998</v>
      </c>
      <c r="I167" s="192"/>
      <c r="J167" s="206">
        <f>ROUND(I167*H167,2)</f>
        <v>0</v>
      </c>
      <c r="K167" s="203" t="s">
        <v>150</v>
      </c>
      <c r="L167" s="27"/>
      <c r="M167" s="123" t="s">
        <v>1</v>
      </c>
      <c r="N167" s="124" t="s">
        <v>42</v>
      </c>
      <c r="O167" s="125">
        <v>3.41</v>
      </c>
      <c r="P167" s="125">
        <f>O167*H167</f>
        <v>19.72344</v>
      </c>
      <c r="Q167" s="125">
        <v>7.2000000000000005E-4</v>
      </c>
      <c r="R167" s="125">
        <f>Q167*H167</f>
        <v>4.1644799999999999E-3</v>
      </c>
      <c r="S167" s="125">
        <v>0</v>
      </c>
      <c r="T167" s="126">
        <f>S167*H167</f>
        <v>0</v>
      </c>
      <c r="AR167" s="127" t="s">
        <v>151</v>
      </c>
      <c r="AT167" s="127" t="s">
        <v>146</v>
      </c>
      <c r="AU167" s="127" t="s">
        <v>85</v>
      </c>
      <c r="AY167" s="17" t="s">
        <v>144</v>
      </c>
      <c r="BE167" s="128">
        <f>IF(N167="základní",J167,0)</f>
        <v>0</v>
      </c>
      <c r="BF167" s="128">
        <f>IF(N167="snížená",J167,0)</f>
        <v>0</v>
      </c>
      <c r="BG167" s="128">
        <f>IF(N167="zákl. přenesená",J167,0)</f>
        <v>0</v>
      </c>
      <c r="BH167" s="128">
        <f>IF(N167="sníž. přenesená",J167,0)</f>
        <v>0</v>
      </c>
      <c r="BI167" s="128">
        <f>IF(N167="nulová",J167,0)</f>
        <v>0</v>
      </c>
      <c r="BJ167" s="17" t="s">
        <v>83</v>
      </c>
      <c r="BK167" s="128">
        <f>ROUND(I167*H167,2)</f>
        <v>0</v>
      </c>
      <c r="BL167" s="17" t="s">
        <v>151</v>
      </c>
      <c r="BM167" s="127" t="s">
        <v>492</v>
      </c>
    </row>
    <row r="168" spans="2:65" s="12" customFormat="1">
      <c r="B168" s="129"/>
      <c r="D168" s="207" t="s">
        <v>153</v>
      </c>
      <c r="E168" s="130" t="s">
        <v>1</v>
      </c>
      <c r="F168" s="208" t="s">
        <v>493</v>
      </c>
      <c r="H168" s="130" t="s">
        <v>1</v>
      </c>
      <c r="L168" s="129"/>
      <c r="M168" s="131"/>
      <c r="T168" s="132"/>
      <c r="AT168" s="130" t="s">
        <v>153</v>
      </c>
      <c r="AU168" s="130" t="s">
        <v>85</v>
      </c>
      <c r="AV168" s="12" t="s">
        <v>83</v>
      </c>
      <c r="AW168" s="12" t="s">
        <v>32</v>
      </c>
      <c r="AX168" s="12" t="s">
        <v>76</v>
      </c>
      <c r="AY168" s="130" t="s">
        <v>144</v>
      </c>
    </row>
    <row r="169" spans="2:65" s="13" customFormat="1">
      <c r="B169" s="133"/>
      <c r="D169" s="207" t="s">
        <v>153</v>
      </c>
      <c r="E169" s="134" t="s">
        <v>1</v>
      </c>
      <c r="F169" s="209" t="s">
        <v>494</v>
      </c>
      <c r="H169" s="210">
        <v>5.7839999999999998</v>
      </c>
      <c r="L169" s="133"/>
      <c r="M169" s="135"/>
      <c r="T169" s="136"/>
      <c r="AT169" s="134" t="s">
        <v>153</v>
      </c>
      <c r="AU169" s="134" t="s">
        <v>85</v>
      </c>
      <c r="AV169" s="13" t="s">
        <v>85</v>
      </c>
      <c r="AW169" s="13" t="s">
        <v>32</v>
      </c>
      <c r="AX169" s="13" t="s">
        <v>83</v>
      </c>
      <c r="AY169" s="134" t="s">
        <v>144</v>
      </c>
    </row>
    <row r="170" spans="2:65" s="1" customFormat="1" ht="62.65" customHeight="1">
      <c r="B170" s="27"/>
      <c r="C170" s="201" t="s">
        <v>242</v>
      </c>
      <c r="D170" s="201" t="s">
        <v>146</v>
      </c>
      <c r="E170" s="202" t="s">
        <v>168</v>
      </c>
      <c r="F170" s="203" t="s">
        <v>169</v>
      </c>
      <c r="G170" s="204" t="s">
        <v>149</v>
      </c>
      <c r="H170" s="205">
        <v>658.46</v>
      </c>
      <c r="I170" s="192"/>
      <c r="J170" s="206">
        <f>ROUND(I170*H170,2)</f>
        <v>0</v>
      </c>
      <c r="K170" s="203" t="s">
        <v>150</v>
      </c>
      <c r="L170" s="27"/>
      <c r="M170" s="123" t="s">
        <v>1</v>
      </c>
      <c r="N170" s="124" t="s">
        <v>42</v>
      </c>
      <c r="O170" s="125">
        <v>4.3999999999999997E-2</v>
      </c>
      <c r="P170" s="125">
        <f>O170*H170</f>
        <v>28.972239999999999</v>
      </c>
      <c r="Q170" s="125">
        <v>0</v>
      </c>
      <c r="R170" s="125">
        <f>Q170*H170</f>
        <v>0</v>
      </c>
      <c r="S170" s="125">
        <v>0</v>
      </c>
      <c r="T170" s="126">
        <f>S170*H170</f>
        <v>0</v>
      </c>
      <c r="AR170" s="127" t="s">
        <v>151</v>
      </c>
      <c r="AT170" s="127" t="s">
        <v>146</v>
      </c>
      <c r="AU170" s="127" t="s">
        <v>85</v>
      </c>
      <c r="AY170" s="17" t="s">
        <v>144</v>
      </c>
      <c r="BE170" s="128">
        <f>IF(N170="základní",J170,0)</f>
        <v>0</v>
      </c>
      <c r="BF170" s="128">
        <f>IF(N170="snížená",J170,0)</f>
        <v>0</v>
      </c>
      <c r="BG170" s="128">
        <f>IF(N170="zákl. přenesená",J170,0)</f>
        <v>0</v>
      </c>
      <c r="BH170" s="128">
        <f>IF(N170="sníž. přenesená",J170,0)</f>
        <v>0</v>
      </c>
      <c r="BI170" s="128">
        <f>IF(N170="nulová",J170,0)</f>
        <v>0</v>
      </c>
      <c r="BJ170" s="17" t="s">
        <v>83</v>
      </c>
      <c r="BK170" s="128">
        <f>ROUND(I170*H170,2)</f>
        <v>0</v>
      </c>
      <c r="BL170" s="17" t="s">
        <v>151</v>
      </c>
      <c r="BM170" s="127" t="s">
        <v>495</v>
      </c>
    </row>
    <row r="171" spans="2:65" s="12" customFormat="1">
      <c r="B171" s="129"/>
      <c r="D171" s="207" t="s">
        <v>153</v>
      </c>
      <c r="E171" s="130" t="s">
        <v>1</v>
      </c>
      <c r="F171" s="208" t="s">
        <v>171</v>
      </c>
      <c r="H171" s="130" t="s">
        <v>1</v>
      </c>
      <c r="L171" s="129"/>
      <c r="M171" s="131"/>
      <c r="T171" s="132"/>
      <c r="AT171" s="130" t="s">
        <v>153</v>
      </c>
      <c r="AU171" s="130" t="s">
        <v>85</v>
      </c>
      <c r="AV171" s="12" t="s">
        <v>83</v>
      </c>
      <c r="AW171" s="12" t="s">
        <v>32</v>
      </c>
      <c r="AX171" s="12" t="s">
        <v>76</v>
      </c>
      <c r="AY171" s="130" t="s">
        <v>144</v>
      </c>
    </row>
    <row r="172" spans="2:65" s="13" customFormat="1">
      <c r="B172" s="133"/>
      <c r="D172" s="207" t="s">
        <v>153</v>
      </c>
      <c r="E172" s="134" t="s">
        <v>1</v>
      </c>
      <c r="F172" s="209" t="s">
        <v>496</v>
      </c>
      <c r="H172" s="210">
        <v>658.46</v>
      </c>
      <c r="L172" s="133"/>
      <c r="M172" s="135"/>
      <c r="T172" s="136"/>
      <c r="AT172" s="134" t="s">
        <v>153</v>
      </c>
      <c r="AU172" s="134" t="s">
        <v>85</v>
      </c>
      <c r="AV172" s="13" t="s">
        <v>85</v>
      </c>
      <c r="AW172" s="13" t="s">
        <v>32</v>
      </c>
      <c r="AX172" s="13" t="s">
        <v>83</v>
      </c>
      <c r="AY172" s="134" t="s">
        <v>144</v>
      </c>
    </row>
    <row r="173" spans="2:65" s="1" customFormat="1" ht="62.65" customHeight="1">
      <c r="B173" s="27"/>
      <c r="C173" s="201" t="s">
        <v>246</v>
      </c>
      <c r="D173" s="201" t="s">
        <v>146</v>
      </c>
      <c r="E173" s="202" t="s">
        <v>177</v>
      </c>
      <c r="F173" s="203" t="s">
        <v>178</v>
      </c>
      <c r="G173" s="204" t="s">
        <v>149</v>
      </c>
      <c r="H173" s="205">
        <v>82.85</v>
      </c>
      <c r="I173" s="192"/>
      <c r="J173" s="206">
        <f>ROUND(I173*H173,2)</f>
        <v>0</v>
      </c>
      <c r="K173" s="203" t="s">
        <v>150</v>
      </c>
      <c r="L173" s="27"/>
      <c r="M173" s="123" t="s">
        <v>1</v>
      </c>
      <c r="N173" s="124" t="s">
        <v>42</v>
      </c>
      <c r="O173" s="125">
        <v>8.6999999999999994E-2</v>
      </c>
      <c r="P173" s="125">
        <f>O173*H173</f>
        <v>7.2079499999999994</v>
      </c>
      <c r="Q173" s="125">
        <v>0</v>
      </c>
      <c r="R173" s="125">
        <f>Q173*H173</f>
        <v>0</v>
      </c>
      <c r="S173" s="125">
        <v>0</v>
      </c>
      <c r="T173" s="126">
        <f>S173*H173</f>
        <v>0</v>
      </c>
      <c r="AR173" s="127" t="s">
        <v>151</v>
      </c>
      <c r="AT173" s="127" t="s">
        <v>146</v>
      </c>
      <c r="AU173" s="127" t="s">
        <v>85</v>
      </c>
      <c r="AY173" s="17" t="s">
        <v>144</v>
      </c>
      <c r="BE173" s="128">
        <f>IF(N173="základní",J173,0)</f>
        <v>0</v>
      </c>
      <c r="BF173" s="128">
        <f>IF(N173="snížená",J173,0)</f>
        <v>0</v>
      </c>
      <c r="BG173" s="128">
        <f>IF(N173="zákl. přenesená",J173,0)</f>
        <v>0</v>
      </c>
      <c r="BH173" s="128">
        <f>IF(N173="sníž. přenesená",J173,0)</f>
        <v>0</v>
      </c>
      <c r="BI173" s="128">
        <f>IF(N173="nulová",J173,0)</f>
        <v>0</v>
      </c>
      <c r="BJ173" s="17" t="s">
        <v>83</v>
      </c>
      <c r="BK173" s="128">
        <f>ROUND(I173*H173,2)</f>
        <v>0</v>
      </c>
      <c r="BL173" s="17" t="s">
        <v>151</v>
      </c>
      <c r="BM173" s="127" t="s">
        <v>497</v>
      </c>
    </row>
    <row r="174" spans="2:65" s="13" customFormat="1">
      <c r="B174" s="133"/>
      <c r="D174" s="207" t="s">
        <v>153</v>
      </c>
      <c r="E174" s="134" t="s">
        <v>1</v>
      </c>
      <c r="F174" s="209" t="s">
        <v>498</v>
      </c>
      <c r="H174" s="210">
        <v>54.48</v>
      </c>
      <c r="L174" s="133"/>
      <c r="M174" s="135"/>
      <c r="T174" s="136"/>
      <c r="AT174" s="134" t="s">
        <v>153</v>
      </c>
      <c r="AU174" s="134" t="s">
        <v>85</v>
      </c>
      <c r="AV174" s="13" t="s">
        <v>85</v>
      </c>
      <c r="AW174" s="13" t="s">
        <v>32</v>
      </c>
      <c r="AX174" s="13" t="s">
        <v>76</v>
      </c>
      <c r="AY174" s="134" t="s">
        <v>144</v>
      </c>
    </row>
    <row r="175" spans="2:65" s="15" customFormat="1">
      <c r="B175" s="141"/>
      <c r="D175" s="207" t="s">
        <v>153</v>
      </c>
      <c r="E175" s="142" t="s">
        <v>1</v>
      </c>
      <c r="F175" s="213" t="s">
        <v>181</v>
      </c>
      <c r="H175" s="214">
        <v>54.48</v>
      </c>
      <c r="L175" s="141"/>
      <c r="M175" s="143"/>
      <c r="T175" s="144"/>
      <c r="AT175" s="142" t="s">
        <v>153</v>
      </c>
      <c r="AU175" s="142" t="s">
        <v>85</v>
      </c>
      <c r="AV175" s="15" t="s">
        <v>163</v>
      </c>
      <c r="AW175" s="15" t="s">
        <v>32</v>
      </c>
      <c r="AX175" s="15" t="s">
        <v>76</v>
      </c>
      <c r="AY175" s="142" t="s">
        <v>144</v>
      </c>
    </row>
    <row r="176" spans="2:65" s="13" customFormat="1">
      <c r="B176" s="133"/>
      <c r="D176" s="207" t="s">
        <v>153</v>
      </c>
      <c r="E176" s="134" t="s">
        <v>1</v>
      </c>
      <c r="F176" s="209" t="s">
        <v>499</v>
      </c>
      <c r="H176" s="210">
        <v>357.6</v>
      </c>
      <c r="L176" s="133"/>
      <c r="M176" s="135"/>
      <c r="T176" s="136"/>
      <c r="AT176" s="134" t="s">
        <v>153</v>
      </c>
      <c r="AU176" s="134" t="s">
        <v>85</v>
      </c>
      <c r="AV176" s="13" t="s">
        <v>85</v>
      </c>
      <c r="AW176" s="13" t="s">
        <v>32</v>
      </c>
      <c r="AX176" s="13" t="s">
        <v>76</v>
      </c>
      <c r="AY176" s="134" t="s">
        <v>144</v>
      </c>
    </row>
    <row r="177" spans="2:65" s="13" customFormat="1">
      <c r="B177" s="133"/>
      <c r="D177" s="207" t="s">
        <v>153</v>
      </c>
      <c r="E177" s="134" t="s">
        <v>1</v>
      </c>
      <c r="F177" s="209" t="s">
        <v>500</v>
      </c>
      <c r="H177" s="210">
        <v>-329.23</v>
      </c>
      <c r="L177" s="133"/>
      <c r="M177" s="135"/>
      <c r="T177" s="136"/>
      <c r="AT177" s="134" t="s">
        <v>153</v>
      </c>
      <c r="AU177" s="134" t="s">
        <v>85</v>
      </c>
      <c r="AV177" s="13" t="s">
        <v>85</v>
      </c>
      <c r="AW177" s="13" t="s">
        <v>32</v>
      </c>
      <c r="AX177" s="13" t="s">
        <v>76</v>
      </c>
      <c r="AY177" s="134" t="s">
        <v>144</v>
      </c>
    </row>
    <row r="178" spans="2:65" s="15" customFormat="1">
      <c r="B178" s="141"/>
      <c r="D178" s="207" t="s">
        <v>153</v>
      </c>
      <c r="E178" s="142" t="s">
        <v>1</v>
      </c>
      <c r="F178" s="213" t="s">
        <v>181</v>
      </c>
      <c r="H178" s="214">
        <v>28.37</v>
      </c>
      <c r="L178" s="141"/>
      <c r="M178" s="143"/>
      <c r="T178" s="144"/>
      <c r="AT178" s="142" t="s">
        <v>153</v>
      </c>
      <c r="AU178" s="142" t="s">
        <v>85</v>
      </c>
      <c r="AV178" s="15" t="s">
        <v>163</v>
      </c>
      <c r="AW178" s="15" t="s">
        <v>32</v>
      </c>
      <c r="AX178" s="15" t="s">
        <v>76</v>
      </c>
      <c r="AY178" s="142" t="s">
        <v>144</v>
      </c>
    </row>
    <row r="179" spans="2:65" s="14" customFormat="1">
      <c r="B179" s="137"/>
      <c r="D179" s="207" t="s">
        <v>153</v>
      </c>
      <c r="E179" s="138" t="s">
        <v>1</v>
      </c>
      <c r="F179" s="211" t="s">
        <v>175</v>
      </c>
      <c r="H179" s="212">
        <v>82.85</v>
      </c>
      <c r="L179" s="137"/>
      <c r="M179" s="139"/>
      <c r="T179" s="140"/>
      <c r="AT179" s="138" t="s">
        <v>153</v>
      </c>
      <c r="AU179" s="138" t="s">
        <v>85</v>
      </c>
      <c r="AV179" s="14" t="s">
        <v>151</v>
      </c>
      <c r="AW179" s="14" t="s">
        <v>32</v>
      </c>
      <c r="AX179" s="14" t="s">
        <v>83</v>
      </c>
      <c r="AY179" s="138" t="s">
        <v>144</v>
      </c>
    </row>
    <row r="180" spans="2:65" s="1" customFormat="1" ht="66.75" customHeight="1">
      <c r="B180" s="27"/>
      <c r="C180" s="201" t="s">
        <v>249</v>
      </c>
      <c r="D180" s="201" t="s">
        <v>146</v>
      </c>
      <c r="E180" s="202" t="s">
        <v>186</v>
      </c>
      <c r="F180" s="203" t="s">
        <v>187</v>
      </c>
      <c r="G180" s="204" t="s">
        <v>149</v>
      </c>
      <c r="H180" s="205">
        <v>828.5</v>
      </c>
      <c r="I180" s="192"/>
      <c r="J180" s="206">
        <f>ROUND(I180*H180,2)</f>
        <v>0</v>
      </c>
      <c r="K180" s="203" t="s">
        <v>150</v>
      </c>
      <c r="L180" s="27"/>
      <c r="M180" s="123" t="s">
        <v>1</v>
      </c>
      <c r="N180" s="124" t="s">
        <v>42</v>
      </c>
      <c r="O180" s="125">
        <v>5.0000000000000001E-3</v>
      </c>
      <c r="P180" s="125">
        <f>O180*H180</f>
        <v>4.1425000000000001</v>
      </c>
      <c r="Q180" s="125">
        <v>0</v>
      </c>
      <c r="R180" s="125">
        <f>Q180*H180</f>
        <v>0</v>
      </c>
      <c r="S180" s="125">
        <v>0</v>
      </c>
      <c r="T180" s="126">
        <f>S180*H180</f>
        <v>0</v>
      </c>
      <c r="AR180" s="127" t="s">
        <v>151</v>
      </c>
      <c r="AT180" s="127" t="s">
        <v>146</v>
      </c>
      <c r="AU180" s="127" t="s">
        <v>85</v>
      </c>
      <c r="AY180" s="17" t="s">
        <v>144</v>
      </c>
      <c r="BE180" s="128">
        <f>IF(N180="základní",J180,0)</f>
        <v>0</v>
      </c>
      <c r="BF180" s="128">
        <f>IF(N180="snížená",J180,0)</f>
        <v>0</v>
      </c>
      <c r="BG180" s="128">
        <f>IF(N180="zákl. přenesená",J180,0)</f>
        <v>0</v>
      </c>
      <c r="BH180" s="128">
        <f>IF(N180="sníž. přenesená",J180,0)</f>
        <v>0</v>
      </c>
      <c r="BI180" s="128">
        <f>IF(N180="nulová",J180,0)</f>
        <v>0</v>
      </c>
      <c r="BJ180" s="17" t="s">
        <v>83</v>
      </c>
      <c r="BK180" s="128">
        <f>ROUND(I180*H180,2)</f>
        <v>0</v>
      </c>
      <c r="BL180" s="17" t="s">
        <v>151</v>
      </c>
      <c r="BM180" s="127" t="s">
        <v>501</v>
      </c>
    </row>
    <row r="181" spans="2:65" s="12" customFormat="1">
      <c r="B181" s="129"/>
      <c r="D181" s="207" t="s">
        <v>153</v>
      </c>
      <c r="E181" s="130" t="s">
        <v>1</v>
      </c>
      <c r="F181" s="208" t="s">
        <v>189</v>
      </c>
      <c r="H181" s="130" t="s">
        <v>1</v>
      </c>
      <c r="L181" s="129"/>
      <c r="M181" s="131"/>
      <c r="T181" s="132"/>
      <c r="AT181" s="130" t="s">
        <v>153</v>
      </c>
      <c r="AU181" s="130" t="s">
        <v>85</v>
      </c>
      <c r="AV181" s="12" t="s">
        <v>83</v>
      </c>
      <c r="AW181" s="12" t="s">
        <v>32</v>
      </c>
      <c r="AX181" s="12" t="s">
        <v>76</v>
      </c>
      <c r="AY181" s="130" t="s">
        <v>144</v>
      </c>
    </row>
    <row r="182" spans="2:65" s="13" customFormat="1">
      <c r="B182" s="133"/>
      <c r="D182" s="207" t="s">
        <v>153</v>
      </c>
      <c r="E182" s="134" t="s">
        <v>1</v>
      </c>
      <c r="F182" s="209" t="s">
        <v>502</v>
      </c>
      <c r="H182" s="210">
        <v>828.5</v>
      </c>
      <c r="L182" s="133"/>
      <c r="M182" s="135"/>
      <c r="T182" s="136"/>
      <c r="AT182" s="134" t="s">
        <v>153</v>
      </c>
      <c r="AU182" s="134" t="s">
        <v>85</v>
      </c>
      <c r="AV182" s="13" t="s">
        <v>85</v>
      </c>
      <c r="AW182" s="13" t="s">
        <v>32</v>
      </c>
      <c r="AX182" s="13" t="s">
        <v>83</v>
      </c>
      <c r="AY182" s="134" t="s">
        <v>144</v>
      </c>
    </row>
    <row r="183" spans="2:65" s="1" customFormat="1" ht="44.25" customHeight="1">
      <c r="B183" s="27"/>
      <c r="C183" s="201" t="s">
        <v>255</v>
      </c>
      <c r="D183" s="201" t="s">
        <v>146</v>
      </c>
      <c r="E183" s="202" t="s">
        <v>422</v>
      </c>
      <c r="F183" s="203" t="s">
        <v>423</v>
      </c>
      <c r="G183" s="204" t="s">
        <v>149</v>
      </c>
      <c r="H183" s="205">
        <v>329.23</v>
      </c>
      <c r="I183" s="192"/>
      <c r="J183" s="206">
        <f>ROUND(I183*H183,2)</f>
        <v>0</v>
      </c>
      <c r="K183" s="203" t="s">
        <v>150</v>
      </c>
      <c r="L183" s="27"/>
      <c r="M183" s="123" t="s">
        <v>1</v>
      </c>
      <c r="N183" s="124" t="s">
        <v>42</v>
      </c>
      <c r="O183" s="125">
        <v>7.1999999999999995E-2</v>
      </c>
      <c r="P183" s="125">
        <f>O183*H183</f>
        <v>23.704560000000001</v>
      </c>
      <c r="Q183" s="125">
        <v>0</v>
      </c>
      <c r="R183" s="125">
        <f>Q183*H183</f>
        <v>0</v>
      </c>
      <c r="S183" s="125">
        <v>0</v>
      </c>
      <c r="T183" s="126">
        <f>S183*H183</f>
        <v>0</v>
      </c>
      <c r="AR183" s="127" t="s">
        <v>151</v>
      </c>
      <c r="AT183" s="127" t="s">
        <v>146</v>
      </c>
      <c r="AU183" s="127" t="s">
        <v>85</v>
      </c>
      <c r="AY183" s="17" t="s">
        <v>144</v>
      </c>
      <c r="BE183" s="128">
        <f>IF(N183="základní",J183,0)</f>
        <v>0</v>
      </c>
      <c r="BF183" s="128">
        <f>IF(N183="snížená",J183,0)</f>
        <v>0</v>
      </c>
      <c r="BG183" s="128">
        <f>IF(N183="zákl. přenesená",J183,0)</f>
        <v>0</v>
      </c>
      <c r="BH183" s="128">
        <f>IF(N183="sníž. přenesená",J183,0)</f>
        <v>0</v>
      </c>
      <c r="BI183" s="128">
        <f>IF(N183="nulová",J183,0)</f>
        <v>0</v>
      </c>
      <c r="BJ183" s="17" t="s">
        <v>83</v>
      </c>
      <c r="BK183" s="128">
        <f>ROUND(I183*H183,2)</f>
        <v>0</v>
      </c>
      <c r="BL183" s="17" t="s">
        <v>151</v>
      </c>
      <c r="BM183" s="127" t="s">
        <v>503</v>
      </c>
    </row>
    <row r="184" spans="2:65" s="12" customFormat="1">
      <c r="B184" s="129"/>
      <c r="D184" s="207" t="s">
        <v>153</v>
      </c>
      <c r="E184" s="130" t="s">
        <v>1</v>
      </c>
      <c r="F184" s="208" t="s">
        <v>195</v>
      </c>
      <c r="H184" s="130" t="s">
        <v>1</v>
      </c>
      <c r="L184" s="129"/>
      <c r="M184" s="131"/>
      <c r="T184" s="132"/>
      <c r="AT184" s="130" t="s">
        <v>153</v>
      </c>
      <c r="AU184" s="130" t="s">
        <v>85</v>
      </c>
      <c r="AV184" s="12" t="s">
        <v>83</v>
      </c>
      <c r="AW184" s="12" t="s">
        <v>32</v>
      </c>
      <c r="AX184" s="12" t="s">
        <v>76</v>
      </c>
      <c r="AY184" s="130" t="s">
        <v>144</v>
      </c>
    </row>
    <row r="185" spans="2:65" s="13" customFormat="1">
      <c r="B185" s="133"/>
      <c r="D185" s="207" t="s">
        <v>153</v>
      </c>
      <c r="E185" s="134" t="s">
        <v>1</v>
      </c>
      <c r="F185" s="209" t="s">
        <v>504</v>
      </c>
      <c r="H185" s="210">
        <v>329.23</v>
      </c>
      <c r="L185" s="133"/>
      <c r="M185" s="135"/>
      <c r="T185" s="136"/>
      <c r="AT185" s="134" t="s">
        <v>153</v>
      </c>
      <c r="AU185" s="134" t="s">
        <v>85</v>
      </c>
      <c r="AV185" s="13" t="s">
        <v>85</v>
      </c>
      <c r="AW185" s="13" t="s">
        <v>32</v>
      </c>
      <c r="AX185" s="13" t="s">
        <v>83</v>
      </c>
      <c r="AY185" s="134" t="s">
        <v>144</v>
      </c>
    </row>
    <row r="186" spans="2:65" s="1" customFormat="1" ht="44.25" customHeight="1">
      <c r="B186" s="27"/>
      <c r="C186" s="201" t="s">
        <v>260</v>
      </c>
      <c r="D186" s="201" t="s">
        <v>146</v>
      </c>
      <c r="E186" s="202" t="s">
        <v>203</v>
      </c>
      <c r="F186" s="203" t="s">
        <v>204</v>
      </c>
      <c r="G186" s="204" t="s">
        <v>205</v>
      </c>
      <c r="H186" s="205">
        <v>149.13</v>
      </c>
      <c r="I186" s="192"/>
      <c r="J186" s="206">
        <f>ROUND(I186*H186,2)</f>
        <v>0</v>
      </c>
      <c r="K186" s="203" t="s">
        <v>150</v>
      </c>
      <c r="L186" s="27"/>
      <c r="M186" s="123" t="s">
        <v>1</v>
      </c>
      <c r="N186" s="124" t="s">
        <v>42</v>
      </c>
      <c r="O186" s="125">
        <v>0</v>
      </c>
      <c r="P186" s="125">
        <f>O186*H186</f>
        <v>0</v>
      </c>
      <c r="Q186" s="125">
        <v>0</v>
      </c>
      <c r="R186" s="125">
        <f>Q186*H186</f>
        <v>0</v>
      </c>
      <c r="S186" s="125">
        <v>0</v>
      </c>
      <c r="T186" s="126">
        <f>S186*H186</f>
        <v>0</v>
      </c>
      <c r="AR186" s="127" t="s">
        <v>151</v>
      </c>
      <c r="AT186" s="127" t="s">
        <v>146</v>
      </c>
      <c r="AU186" s="127" t="s">
        <v>85</v>
      </c>
      <c r="AY186" s="17" t="s">
        <v>144</v>
      </c>
      <c r="BE186" s="128">
        <f>IF(N186="základní",J186,0)</f>
        <v>0</v>
      </c>
      <c r="BF186" s="128">
        <f>IF(N186="snížená",J186,0)</f>
        <v>0</v>
      </c>
      <c r="BG186" s="128">
        <f>IF(N186="zákl. přenesená",J186,0)</f>
        <v>0</v>
      </c>
      <c r="BH186" s="128">
        <f>IF(N186="sníž. přenesená",J186,0)</f>
        <v>0</v>
      </c>
      <c r="BI186" s="128">
        <f>IF(N186="nulová",J186,0)</f>
        <v>0</v>
      </c>
      <c r="BJ186" s="17" t="s">
        <v>83</v>
      </c>
      <c r="BK186" s="128">
        <f>ROUND(I186*H186,2)</f>
        <v>0</v>
      </c>
      <c r="BL186" s="17" t="s">
        <v>151</v>
      </c>
      <c r="BM186" s="127" t="s">
        <v>505</v>
      </c>
    </row>
    <row r="187" spans="2:65" s="13" customFormat="1">
      <c r="B187" s="133"/>
      <c r="D187" s="207" t="s">
        <v>153</v>
      </c>
      <c r="E187" s="134" t="s">
        <v>1</v>
      </c>
      <c r="F187" s="209" t="s">
        <v>506</v>
      </c>
      <c r="H187" s="210">
        <v>149.13</v>
      </c>
      <c r="L187" s="133"/>
      <c r="M187" s="135"/>
      <c r="T187" s="136"/>
      <c r="AT187" s="134" t="s">
        <v>153</v>
      </c>
      <c r="AU187" s="134" t="s">
        <v>85</v>
      </c>
      <c r="AV187" s="13" t="s">
        <v>85</v>
      </c>
      <c r="AW187" s="13" t="s">
        <v>32</v>
      </c>
      <c r="AX187" s="13" t="s">
        <v>83</v>
      </c>
      <c r="AY187" s="134" t="s">
        <v>144</v>
      </c>
    </row>
    <row r="188" spans="2:65" s="1" customFormat="1" ht="44.25" customHeight="1">
      <c r="B188" s="27"/>
      <c r="C188" s="201" t="s">
        <v>7</v>
      </c>
      <c r="D188" s="201" t="s">
        <v>146</v>
      </c>
      <c r="E188" s="202" t="s">
        <v>210</v>
      </c>
      <c r="F188" s="203" t="s">
        <v>211</v>
      </c>
      <c r="G188" s="204" t="s">
        <v>149</v>
      </c>
      <c r="H188" s="205">
        <v>329.23</v>
      </c>
      <c r="I188" s="192"/>
      <c r="J188" s="206">
        <f>ROUND(I188*H188,2)</f>
        <v>0</v>
      </c>
      <c r="K188" s="203" t="s">
        <v>150</v>
      </c>
      <c r="L188" s="27"/>
      <c r="M188" s="123" t="s">
        <v>1</v>
      </c>
      <c r="N188" s="124" t="s">
        <v>42</v>
      </c>
      <c r="O188" s="125">
        <v>0.32800000000000001</v>
      </c>
      <c r="P188" s="125">
        <f>O188*H188</f>
        <v>107.98744000000001</v>
      </c>
      <c r="Q188" s="125">
        <v>0</v>
      </c>
      <c r="R188" s="125">
        <f>Q188*H188</f>
        <v>0</v>
      </c>
      <c r="S188" s="125">
        <v>0</v>
      </c>
      <c r="T188" s="126">
        <f>S188*H188</f>
        <v>0</v>
      </c>
      <c r="AR188" s="127" t="s">
        <v>151</v>
      </c>
      <c r="AT188" s="127" t="s">
        <v>146</v>
      </c>
      <c r="AU188" s="127" t="s">
        <v>85</v>
      </c>
      <c r="AY188" s="17" t="s">
        <v>144</v>
      </c>
      <c r="BE188" s="128">
        <f>IF(N188="základní",J188,0)</f>
        <v>0</v>
      </c>
      <c r="BF188" s="128">
        <f>IF(N188="snížená",J188,0)</f>
        <v>0</v>
      </c>
      <c r="BG188" s="128">
        <f>IF(N188="zákl. přenesená",J188,0)</f>
        <v>0</v>
      </c>
      <c r="BH188" s="128">
        <f>IF(N188="sníž. přenesená",J188,0)</f>
        <v>0</v>
      </c>
      <c r="BI188" s="128">
        <f>IF(N188="nulová",J188,0)</f>
        <v>0</v>
      </c>
      <c r="BJ188" s="17" t="s">
        <v>83</v>
      </c>
      <c r="BK188" s="128">
        <f>ROUND(I188*H188,2)</f>
        <v>0</v>
      </c>
      <c r="BL188" s="17" t="s">
        <v>151</v>
      </c>
      <c r="BM188" s="127" t="s">
        <v>507</v>
      </c>
    </row>
    <row r="189" spans="2:65" s="12" customFormat="1">
      <c r="B189" s="129"/>
      <c r="D189" s="207" t="s">
        <v>153</v>
      </c>
      <c r="E189" s="130" t="s">
        <v>1</v>
      </c>
      <c r="F189" s="208" t="s">
        <v>461</v>
      </c>
      <c r="H189" s="130" t="s">
        <v>1</v>
      </c>
      <c r="L189" s="129"/>
      <c r="M189" s="131"/>
      <c r="T189" s="132"/>
      <c r="AT189" s="130" t="s">
        <v>153</v>
      </c>
      <c r="AU189" s="130" t="s">
        <v>85</v>
      </c>
      <c r="AV189" s="12" t="s">
        <v>83</v>
      </c>
      <c r="AW189" s="12" t="s">
        <v>32</v>
      </c>
      <c r="AX189" s="12" t="s">
        <v>76</v>
      </c>
      <c r="AY189" s="130" t="s">
        <v>144</v>
      </c>
    </row>
    <row r="190" spans="2:65" s="12" customFormat="1">
      <c r="B190" s="129"/>
      <c r="D190" s="207" t="s">
        <v>153</v>
      </c>
      <c r="E190" s="130" t="s">
        <v>1</v>
      </c>
      <c r="F190" s="208" t="s">
        <v>508</v>
      </c>
      <c r="H190" s="130" t="s">
        <v>1</v>
      </c>
      <c r="L190" s="129"/>
      <c r="M190" s="131"/>
      <c r="T190" s="132"/>
      <c r="AT190" s="130" t="s">
        <v>153</v>
      </c>
      <c r="AU190" s="130" t="s">
        <v>85</v>
      </c>
      <c r="AV190" s="12" t="s">
        <v>83</v>
      </c>
      <c r="AW190" s="12" t="s">
        <v>32</v>
      </c>
      <c r="AX190" s="12" t="s">
        <v>76</v>
      </c>
      <c r="AY190" s="130" t="s">
        <v>144</v>
      </c>
    </row>
    <row r="191" spans="2:65" s="12" customFormat="1">
      <c r="B191" s="129"/>
      <c r="D191" s="207" t="s">
        <v>153</v>
      </c>
      <c r="E191" s="130" t="s">
        <v>1</v>
      </c>
      <c r="F191" s="208" t="s">
        <v>156</v>
      </c>
      <c r="H191" s="130" t="s">
        <v>1</v>
      </c>
      <c r="L191" s="129"/>
      <c r="M191" s="131"/>
      <c r="T191" s="132"/>
      <c r="AT191" s="130" t="s">
        <v>153</v>
      </c>
      <c r="AU191" s="130" t="s">
        <v>85</v>
      </c>
      <c r="AV191" s="12" t="s">
        <v>83</v>
      </c>
      <c r="AW191" s="12" t="s">
        <v>32</v>
      </c>
      <c r="AX191" s="12" t="s">
        <v>76</v>
      </c>
      <c r="AY191" s="130" t="s">
        <v>144</v>
      </c>
    </row>
    <row r="192" spans="2:65" s="13" customFormat="1">
      <c r="B192" s="133"/>
      <c r="D192" s="207" t="s">
        <v>153</v>
      </c>
      <c r="E192" s="134" t="s">
        <v>1</v>
      </c>
      <c r="F192" s="209" t="s">
        <v>509</v>
      </c>
      <c r="H192" s="210">
        <v>285.75</v>
      </c>
      <c r="L192" s="133"/>
      <c r="M192" s="135"/>
      <c r="T192" s="136"/>
      <c r="AT192" s="134" t="s">
        <v>153</v>
      </c>
      <c r="AU192" s="134" t="s">
        <v>85</v>
      </c>
      <c r="AV192" s="13" t="s">
        <v>85</v>
      </c>
      <c r="AW192" s="13" t="s">
        <v>32</v>
      </c>
      <c r="AX192" s="13" t="s">
        <v>76</v>
      </c>
      <c r="AY192" s="134" t="s">
        <v>144</v>
      </c>
    </row>
    <row r="193" spans="2:65" s="12" customFormat="1">
      <c r="B193" s="129"/>
      <c r="D193" s="207" t="s">
        <v>153</v>
      </c>
      <c r="E193" s="130" t="s">
        <v>1</v>
      </c>
      <c r="F193" s="208" t="s">
        <v>154</v>
      </c>
      <c r="H193" s="130" t="s">
        <v>1</v>
      </c>
      <c r="L193" s="129"/>
      <c r="M193" s="131"/>
      <c r="T193" s="132"/>
      <c r="AT193" s="130" t="s">
        <v>153</v>
      </c>
      <c r="AU193" s="130" t="s">
        <v>85</v>
      </c>
      <c r="AV193" s="12" t="s">
        <v>83</v>
      </c>
      <c r="AW193" s="12" t="s">
        <v>32</v>
      </c>
      <c r="AX193" s="12" t="s">
        <v>76</v>
      </c>
      <c r="AY193" s="130" t="s">
        <v>144</v>
      </c>
    </row>
    <row r="194" spans="2:65" s="12" customFormat="1">
      <c r="B194" s="129"/>
      <c r="D194" s="207" t="s">
        <v>153</v>
      </c>
      <c r="E194" s="130" t="s">
        <v>1</v>
      </c>
      <c r="F194" s="208" t="s">
        <v>213</v>
      </c>
      <c r="H194" s="130" t="s">
        <v>1</v>
      </c>
      <c r="L194" s="129"/>
      <c r="M194" s="131"/>
      <c r="T194" s="132"/>
      <c r="AT194" s="130" t="s">
        <v>153</v>
      </c>
      <c r="AU194" s="130" t="s">
        <v>85</v>
      </c>
      <c r="AV194" s="12" t="s">
        <v>83</v>
      </c>
      <c r="AW194" s="12" t="s">
        <v>32</v>
      </c>
      <c r="AX194" s="12" t="s">
        <v>76</v>
      </c>
      <c r="AY194" s="130" t="s">
        <v>144</v>
      </c>
    </row>
    <row r="195" spans="2:65" s="12" customFormat="1">
      <c r="B195" s="129"/>
      <c r="D195" s="207" t="s">
        <v>153</v>
      </c>
      <c r="E195" s="130" t="s">
        <v>1</v>
      </c>
      <c r="F195" s="208" t="s">
        <v>156</v>
      </c>
      <c r="H195" s="130" t="s">
        <v>1</v>
      </c>
      <c r="L195" s="129"/>
      <c r="M195" s="131"/>
      <c r="T195" s="132"/>
      <c r="AT195" s="130" t="s">
        <v>153</v>
      </c>
      <c r="AU195" s="130" t="s">
        <v>85</v>
      </c>
      <c r="AV195" s="12" t="s">
        <v>83</v>
      </c>
      <c r="AW195" s="12" t="s">
        <v>32</v>
      </c>
      <c r="AX195" s="12" t="s">
        <v>76</v>
      </c>
      <c r="AY195" s="130" t="s">
        <v>144</v>
      </c>
    </row>
    <row r="196" spans="2:65" s="13" customFormat="1">
      <c r="B196" s="133"/>
      <c r="D196" s="207" t="s">
        <v>153</v>
      </c>
      <c r="E196" s="134" t="s">
        <v>1</v>
      </c>
      <c r="F196" s="209" t="s">
        <v>510</v>
      </c>
      <c r="H196" s="210">
        <v>43.48</v>
      </c>
      <c r="L196" s="133"/>
      <c r="M196" s="135"/>
      <c r="T196" s="136"/>
      <c r="AT196" s="134" t="s">
        <v>153</v>
      </c>
      <c r="AU196" s="134" t="s">
        <v>85</v>
      </c>
      <c r="AV196" s="13" t="s">
        <v>85</v>
      </c>
      <c r="AW196" s="13" t="s">
        <v>32</v>
      </c>
      <c r="AX196" s="13" t="s">
        <v>76</v>
      </c>
      <c r="AY196" s="134" t="s">
        <v>144</v>
      </c>
    </row>
    <row r="197" spans="2:65" s="14" customFormat="1">
      <c r="B197" s="137"/>
      <c r="D197" s="207" t="s">
        <v>153</v>
      </c>
      <c r="E197" s="138" t="s">
        <v>1</v>
      </c>
      <c r="F197" s="211" t="s">
        <v>175</v>
      </c>
      <c r="H197" s="212">
        <v>329.23</v>
      </c>
      <c r="L197" s="137"/>
      <c r="M197" s="139"/>
      <c r="T197" s="140"/>
      <c r="AT197" s="138" t="s">
        <v>153</v>
      </c>
      <c r="AU197" s="138" t="s">
        <v>85</v>
      </c>
      <c r="AV197" s="14" t="s">
        <v>151</v>
      </c>
      <c r="AW197" s="14" t="s">
        <v>32</v>
      </c>
      <c r="AX197" s="14" t="s">
        <v>83</v>
      </c>
      <c r="AY197" s="138" t="s">
        <v>144</v>
      </c>
    </row>
    <row r="198" spans="2:65" s="11" customFormat="1" ht="22.9" customHeight="1">
      <c r="B198" s="109"/>
      <c r="D198" s="110" t="s">
        <v>75</v>
      </c>
      <c r="E198" s="199" t="s">
        <v>163</v>
      </c>
      <c r="F198" s="199" t="s">
        <v>263</v>
      </c>
      <c r="J198" s="200">
        <f>BK198</f>
        <v>0</v>
      </c>
      <c r="L198" s="109"/>
      <c r="M198" s="111"/>
      <c r="P198" s="112">
        <f>SUM(P199:P237)</f>
        <v>1745.9384440000001</v>
      </c>
      <c r="R198" s="112">
        <f>SUM(R199:R237)</f>
        <v>30.829652920000004</v>
      </c>
      <c r="T198" s="113">
        <f>SUM(T199:T237)</f>
        <v>0</v>
      </c>
      <c r="AR198" s="110" t="s">
        <v>83</v>
      </c>
      <c r="AT198" s="114" t="s">
        <v>75</v>
      </c>
      <c r="AU198" s="114" t="s">
        <v>83</v>
      </c>
      <c r="AY198" s="110" t="s">
        <v>144</v>
      </c>
      <c r="BK198" s="115">
        <f>SUM(BK199:BK237)</f>
        <v>0</v>
      </c>
    </row>
    <row r="199" spans="2:65" s="1" customFormat="1" ht="76.349999999999994" customHeight="1">
      <c r="B199" s="27"/>
      <c r="C199" s="201" t="s">
        <v>269</v>
      </c>
      <c r="D199" s="201" t="s">
        <v>146</v>
      </c>
      <c r="E199" s="202" t="s">
        <v>511</v>
      </c>
      <c r="F199" s="203" t="s">
        <v>512</v>
      </c>
      <c r="G199" s="204" t="s">
        <v>149</v>
      </c>
      <c r="H199" s="205">
        <v>7.5</v>
      </c>
      <c r="I199" s="192"/>
      <c r="J199" s="206">
        <f>ROUND(I199*H199,2)</f>
        <v>0</v>
      </c>
      <c r="K199" s="203" t="s">
        <v>150</v>
      </c>
      <c r="L199" s="27"/>
      <c r="M199" s="123" t="s">
        <v>1</v>
      </c>
      <c r="N199" s="124" t="s">
        <v>42</v>
      </c>
      <c r="O199" s="125">
        <v>5.194</v>
      </c>
      <c r="P199" s="125">
        <f>O199*H199</f>
        <v>38.954999999999998</v>
      </c>
      <c r="Q199" s="125">
        <v>2.6770200000000002</v>
      </c>
      <c r="R199" s="125">
        <f>Q199*H199</f>
        <v>20.077650000000002</v>
      </c>
      <c r="S199" s="125">
        <v>0</v>
      </c>
      <c r="T199" s="126">
        <f>S199*H199</f>
        <v>0</v>
      </c>
      <c r="AR199" s="127" t="s">
        <v>151</v>
      </c>
      <c r="AT199" s="127" t="s">
        <v>146</v>
      </c>
      <c r="AU199" s="127" t="s">
        <v>85</v>
      </c>
      <c r="AY199" s="17" t="s">
        <v>144</v>
      </c>
      <c r="BE199" s="128">
        <f>IF(N199="základní",J199,0)</f>
        <v>0</v>
      </c>
      <c r="BF199" s="128">
        <f>IF(N199="snížená",J199,0)</f>
        <v>0</v>
      </c>
      <c r="BG199" s="128">
        <f>IF(N199="zákl. přenesená",J199,0)</f>
        <v>0</v>
      </c>
      <c r="BH199" s="128">
        <f>IF(N199="sníž. přenesená",J199,0)</f>
        <v>0</v>
      </c>
      <c r="BI199" s="128">
        <f>IF(N199="nulová",J199,0)</f>
        <v>0</v>
      </c>
      <c r="BJ199" s="17" t="s">
        <v>83</v>
      </c>
      <c r="BK199" s="128">
        <f>ROUND(I199*H199,2)</f>
        <v>0</v>
      </c>
      <c r="BL199" s="17" t="s">
        <v>151</v>
      </c>
      <c r="BM199" s="127" t="s">
        <v>513</v>
      </c>
    </row>
    <row r="200" spans="2:65" s="12" customFormat="1">
      <c r="B200" s="129"/>
      <c r="D200" s="207" t="s">
        <v>153</v>
      </c>
      <c r="E200" s="130" t="s">
        <v>1</v>
      </c>
      <c r="F200" s="208" t="s">
        <v>514</v>
      </c>
      <c r="H200" s="130" t="s">
        <v>1</v>
      </c>
      <c r="L200" s="129"/>
      <c r="M200" s="131"/>
      <c r="T200" s="132"/>
      <c r="AT200" s="130" t="s">
        <v>153</v>
      </c>
      <c r="AU200" s="130" t="s">
        <v>85</v>
      </c>
      <c r="AV200" s="12" t="s">
        <v>83</v>
      </c>
      <c r="AW200" s="12" t="s">
        <v>32</v>
      </c>
      <c r="AX200" s="12" t="s">
        <v>76</v>
      </c>
      <c r="AY200" s="130" t="s">
        <v>144</v>
      </c>
    </row>
    <row r="201" spans="2:65" s="12" customFormat="1">
      <c r="B201" s="129"/>
      <c r="D201" s="207" t="s">
        <v>153</v>
      </c>
      <c r="E201" s="130" t="s">
        <v>1</v>
      </c>
      <c r="F201" s="208" t="s">
        <v>515</v>
      </c>
      <c r="H201" s="130" t="s">
        <v>1</v>
      </c>
      <c r="L201" s="129"/>
      <c r="M201" s="131"/>
      <c r="T201" s="132"/>
      <c r="AT201" s="130" t="s">
        <v>153</v>
      </c>
      <c r="AU201" s="130" t="s">
        <v>85</v>
      </c>
      <c r="AV201" s="12" t="s">
        <v>83</v>
      </c>
      <c r="AW201" s="12" t="s">
        <v>32</v>
      </c>
      <c r="AX201" s="12" t="s">
        <v>76</v>
      </c>
      <c r="AY201" s="130" t="s">
        <v>144</v>
      </c>
    </row>
    <row r="202" spans="2:65" s="12" customFormat="1">
      <c r="B202" s="129"/>
      <c r="D202" s="207" t="s">
        <v>153</v>
      </c>
      <c r="E202" s="130" t="s">
        <v>1</v>
      </c>
      <c r="F202" s="208" t="s">
        <v>516</v>
      </c>
      <c r="H202" s="130" t="s">
        <v>1</v>
      </c>
      <c r="L202" s="129"/>
      <c r="M202" s="131"/>
      <c r="T202" s="132"/>
      <c r="AT202" s="130" t="s">
        <v>153</v>
      </c>
      <c r="AU202" s="130" t="s">
        <v>85</v>
      </c>
      <c r="AV202" s="12" t="s">
        <v>83</v>
      </c>
      <c r="AW202" s="12" t="s">
        <v>32</v>
      </c>
      <c r="AX202" s="12" t="s">
        <v>76</v>
      </c>
      <c r="AY202" s="130" t="s">
        <v>144</v>
      </c>
    </row>
    <row r="203" spans="2:65" s="12" customFormat="1">
      <c r="B203" s="129"/>
      <c r="D203" s="207" t="s">
        <v>153</v>
      </c>
      <c r="E203" s="130" t="s">
        <v>1</v>
      </c>
      <c r="F203" s="208" t="s">
        <v>517</v>
      </c>
      <c r="H203" s="130" t="s">
        <v>1</v>
      </c>
      <c r="L203" s="129"/>
      <c r="M203" s="131"/>
      <c r="T203" s="132"/>
      <c r="AT203" s="130" t="s">
        <v>153</v>
      </c>
      <c r="AU203" s="130" t="s">
        <v>85</v>
      </c>
      <c r="AV203" s="12" t="s">
        <v>83</v>
      </c>
      <c r="AW203" s="12" t="s">
        <v>32</v>
      </c>
      <c r="AX203" s="12" t="s">
        <v>76</v>
      </c>
      <c r="AY203" s="130" t="s">
        <v>144</v>
      </c>
    </row>
    <row r="204" spans="2:65" s="13" customFormat="1">
      <c r="B204" s="133"/>
      <c r="D204" s="207" t="s">
        <v>153</v>
      </c>
      <c r="E204" s="134" t="s">
        <v>1</v>
      </c>
      <c r="F204" s="209" t="s">
        <v>518</v>
      </c>
      <c r="H204" s="210">
        <v>7.5</v>
      </c>
      <c r="L204" s="133"/>
      <c r="M204" s="135"/>
      <c r="T204" s="136"/>
      <c r="AT204" s="134" t="s">
        <v>153</v>
      </c>
      <c r="AU204" s="134" t="s">
        <v>85</v>
      </c>
      <c r="AV204" s="13" t="s">
        <v>85</v>
      </c>
      <c r="AW204" s="13" t="s">
        <v>32</v>
      </c>
      <c r="AX204" s="13" t="s">
        <v>83</v>
      </c>
      <c r="AY204" s="134" t="s">
        <v>144</v>
      </c>
    </row>
    <row r="205" spans="2:65" s="1" customFormat="1" ht="66.75" customHeight="1">
      <c r="B205" s="27"/>
      <c r="C205" s="201" t="s">
        <v>273</v>
      </c>
      <c r="D205" s="201" t="s">
        <v>146</v>
      </c>
      <c r="E205" s="202" t="s">
        <v>519</v>
      </c>
      <c r="F205" s="203" t="s">
        <v>520</v>
      </c>
      <c r="G205" s="204" t="s">
        <v>149</v>
      </c>
      <c r="H205" s="205">
        <v>7.6</v>
      </c>
      <c r="I205" s="192"/>
      <c r="J205" s="206">
        <f>ROUND(I205*H205,2)</f>
        <v>0</v>
      </c>
      <c r="K205" s="203" t="s">
        <v>150</v>
      </c>
      <c r="L205" s="27"/>
      <c r="M205" s="123" t="s">
        <v>1</v>
      </c>
      <c r="N205" s="124" t="s">
        <v>42</v>
      </c>
      <c r="O205" s="125">
        <v>4.5910000000000002</v>
      </c>
      <c r="P205" s="125">
        <f>O205*H205</f>
        <v>34.891599999999997</v>
      </c>
      <c r="Q205" s="125">
        <v>0</v>
      </c>
      <c r="R205" s="125">
        <f>Q205*H205</f>
        <v>0</v>
      </c>
      <c r="S205" s="125">
        <v>0</v>
      </c>
      <c r="T205" s="126">
        <f>S205*H205</f>
        <v>0</v>
      </c>
      <c r="AR205" s="127" t="s">
        <v>151</v>
      </c>
      <c r="AT205" s="127" t="s">
        <v>146</v>
      </c>
      <c r="AU205" s="127" t="s">
        <v>85</v>
      </c>
      <c r="AY205" s="17" t="s">
        <v>144</v>
      </c>
      <c r="BE205" s="128">
        <f>IF(N205="základní",J205,0)</f>
        <v>0</v>
      </c>
      <c r="BF205" s="128">
        <f>IF(N205="snížená",J205,0)</f>
        <v>0</v>
      </c>
      <c r="BG205" s="128">
        <f>IF(N205="zákl. přenesená",J205,0)</f>
        <v>0</v>
      </c>
      <c r="BH205" s="128">
        <f>IF(N205="sníž. přenesená",J205,0)</f>
        <v>0</v>
      </c>
      <c r="BI205" s="128">
        <f>IF(N205="nulová",J205,0)</f>
        <v>0</v>
      </c>
      <c r="BJ205" s="17" t="s">
        <v>83</v>
      </c>
      <c r="BK205" s="128">
        <f>ROUND(I205*H205,2)</f>
        <v>0</v>
      </c>
      <c r="BL205" s="17" t="s">
        <v>151</v>
      </c>
      <c r="BM205" s="127" t="s">
        <v>521</v>
      </c>
    </row>
    <row r="206" spans="2:65" s="12" customFormat="1">
      <c r="B206" s="129"/>
      <c r="D206" s="207" t="s">
        <v>153</v>
      </c>
      <c r="E206" s="130" t="s">
        <v>1</v>
      </c>
      <c r="F206" s="208" t="s">
        <v>522</v>
      </c>
      <c r="H206" s="130" t="s">
        <v>1</v>
      </c>
      <c r="L206" s="129"/>
      <c r="M206" s="131"/>
      <c r="T206" s="132"/>
      <c r="AT206" s="130" t="s">
        <v>153</v>
      </c>
      <c r="AU206" s="130" t="s">
        <v>85</v>
      </c>
      <c r="AV206" s="12" t="s">
        <v>83</v>
      </c>
      <c r="AW206" s="12" t="s">
        <v>32</v>
      </c>
      <c r="AX206" s="12" t="s">
        <v>76</v>
      </c>
      <c r="AY206" s="130" t="s">
        <v>144</v>
      </c>
    </row>
    <row r="207" spans="2:65" s="13" customFormat="1">
      <c r="B207" s="133"/>
      <c r="D207" s="207" t="s">
        <v>153</v>
      </c>
      <c r="E207" s="134" t="s">
        <v>1</v>
      </c>
      <c r="F207" s="209" t="s">
        <v>523</v>
      </c>
      <c r="H207" s="210">
        <v>7.6</v>
      </c>
      <c r="L207" s="133"/>
      <c r="M207" s="135"/>
      <c r="T207" s="136"/>
      <c r="AT207" s="134" t="s">
        <v>153</v>
      </c>
      <c r="AU207" s="134" t="s">
        <v>85</v>
      </c>
      <c r="AV207" s="13" t="s">
        <v>85</v>
      </c>
      <c r="AW207" s="13" t="s">
        <v>32</v>
      </c>
      <c r="AX207" s="13" t="s">
        <v>83</v>
      </c>
      <c r="AY207" s="134" t="s">
        <v>144</v>
      </c>
    </row>
    <row r="208" spans="2:65" s="1" customFormat="1" ht="66.75" customHeight="1">
      <c r="B208" s="27"/>
      <c r="C208" s="201" t="s">
        <v>277</v>
      </c>
      <c r="D208" s="201" t="s">
        <v>146</v>
      </c>
      <c r="E208" s="202" t="s">
        <v>264</v>
      </c>
      <c r="F208" s="203" t="s">
        <v>265</v>
      </c>
      <c r="G208" s="204" t="s">
        <v>149</v>
      </c>
      <c r="H208" s="205">
        <v>122.92</v>
      </c>
      <c r="I208" s="192"/>
      <c r="J208" s="206">
        <f>ROUND(I208*H208,2)</f>
        <v>0</v>
      </c>
      <c r="K208" s="203" t="s">
        <v>150</v>
      </c>
      <c r="L208" s="27"/>
      <c r="M208" s="123" t="s">
        <v>1</v>
      </c>
      <c r="N208" s="124" t="s">
        <v>42</v>
      </c>
      <c r="O208" s="125">
        <v>4.5910000000000002</v>
      </c>
      <c r="P208" s="125">
        <f>O208*H208</f>
        <v>564.32572000000005</v>
      </c>
      <c r="Q208" s="125">
        <v>0</v>
      </c>
      <c r="R208" s="125">
        <f>Q208*H208</f>
        <v>0</v>
      </c>
      <c r="S208" s="125">
        <v>0</v>
      </c>
      <c r="T208" s="126">
        <f>S208*H208</f>
        <v>0</v>
      </c>
      <c r="AR208" s="127" t="s">
        <v>151</v>
      </c>
      <c r="AT208" s="127" t="s">
        <v>146</v>
      </c>
      <c r="AU208" s="127" t="s">
        <v>85</v>
      </c>
      <c r="AY208" s="17" t="s">
        <v>144</v>
      </c>
      <c r="BE208" s="128">
        <f>IF(N208="základní",J208,0)</f>
        <v>0</v>
      </c>
      <c r="BF208" s="128">
        <f>IF(N208="snížená",J208,0)</f>
        <v>0</v>
      </c>
      <c r="BG208" s="128">
        <f>IF(N208="zákl. přenesená",J208,0)</f>
        <v>0</v>
      </c>
      <c r="BH208" s="128">
        <f>IF(N208="sníž. přenesená",J208,0)</f>
        <v>0</v>
      </c>
      <c r="BI208" s="128">
        <f>IF(N208="nulová",J208,0)</f>
        <v>0</v>
      </c>
      <c r="BJ208" s="17" t="s">
        <v>83</v>
      </c>
      <c r="BK208" s="128">
        <f>ROUND(I208*H208,2)</f>
        <v>0</v>
      </c>
      <c r="BL208" s="17" t="s">
        <v>151</v>
      </c>
      <c r="BM208" s="127" t="s">
        <v>524</v>
      </c>
    </row>
    <row r="209" spans="2:65" s="12" customFormat="1">
      <c r="B209" s="129"/>
      <c r="D209" s="207" t="s">
        <v>153</v>
      </c>
      <c r="E209" s="130" t="s">
        <v>1</v>
      </c>
      <c r="F209" s="208" t="s">
        <v>525</v>
      </c>
      <c r="H209" s="130" t="s">
        <v>1</v>
      </c>
      <c r="L209" s="129"/>
      <c r="M209" s="131"/>
      <c r="T209" s="132"/>
      <c r="AT209" s="130" t="s">
        <v>153</v>
      </c>
      <c r="AU209" s="130" t="s">
        <v>85</v>
      </c>
      <c r="AV209" s="12" t="s">
        <v>83</v>
      </c>
      <c r="AW209" s="12" t="s">
        <v>32</v>
      </c>
      <c r="AX209" s="12" t="s">
        <v>76</v>
      </c>
      <c r="AY209" s="130" t="s">
        <v>144</v>
      </c>
    </row>
    <row r="210" spans="2:65" s="12" customFormat="1">
      <c r="B210" s="129"/>
      <c r="D210" s="207" t="s">
        <v>153</v>
      </c>
      <c r="E210" s="130" t="s">
        <v>1</v>
      </c>
      <c r="F210" s="208" t="s">
        <v>156</v>
      </c>
      <c r="H210" s="130" t="s">
        <v>1</v>
      </c>
      <c r="L210" s="129"/>
      <c r="M210" s="131"/>
      <c r="T210" s="132"/>
      <c r="AT210" s="130" t="s">
        <v>153</v>
      </c>
      <c r="AU210" s="130" t="s">
        <v>85</v>
      </c>
      <c r="AV210" s="12" t="s">
        <v>83</v>
      </c>
      <c r="AW210" s="12" t="s">
        <v>32</v>
      </c>
      <c r="AX210" s="12" t="s">
        <v>76</v>
      </c>
      <c r="AY210" s="130" t="s">
        <v>144</v>
      </c>
    </row>
    <row r="211" spans="2:65" s="13" customFormat="1">
      <c r="B211" s="133"/>
      <c r="D211" s="207" t="s">
        <v>153</v>
      </c>
      <c r="E211" s="134" t="s">
        <v>1</v>
      </c>
      <c r="F211" s="209" t="s">
        <v>526</v>
      </c>
      <c r="H211" s="210">
        <v>61.6</v>
      </c>
      <c r="L211" s="133"/>
      <c r="M211" s="135"/>
      <c r="T211" s="136"/>
      <c r="AT211" s="134" t="s">
        <v>153</v>
      </c>
      <c r="AU211" s="134" t="s">
        <v>85</v>
      </c>
      <c r="AV211" s="13" t="s">
        <v>85</v>
      </c>
      <c r="AW211" s="13" t="s">
        <v>32</v>
      </c>
      <c r="AX211" s="13" t="s">
        <v>76</v>
      </c>
      <c r="AY211" s="134" t="s">
        <v>144</v>
      </c>
    </row>
    <row r="212" spans="2:65" s="13" customFormat="1">
      <c r="B212" s="133"/>
      <c r="D212" s="207" t="s">
        <v>153</v>
      </c>
      <c r="E212" s="134" t="s">
        <v>1</v>
      </c>
      <c r="F212" s="209" t="s">
        <v>527</v>
      </c>
      <c r="H212" s="210">
        <v>61.32</v>
      </c>
      <c r="L212" s="133"/>
      <c r="M212" s="135"/>
      <c r="T212" s="136"/>
      <c r="AT212" s="134" t="s">
        <v>153</v>
      </c>
      <c r="AU212" s="134" t="s">
        <v>85</v>
      </c>
      <c r="AV212" s="13" t="s">
        <v>85</v>
      </c>
      <c r="AW212" s="13" t="s">
        <v>32</v>
      </c>
      <c r="AX212" s="13" t="s">
        <v>76</v>
      </c>
      <c r="AY212" s="134" t="s">
        <v>144</v>
      </c>
    </row>
    <row r="213" spans="2:65" s="14" customFormat="1">
      <c r="B213" s="137"/>
      <c r="D213" s="207" t="s">
        <v>153</v>
      </c>
      <c r="E213" s="138" t="s">
        <v>1</v>
      </c>
      <c r="F213" s="211" t="s">
        <v>175</v>
      </c>
      <c r="H213" s="212">
        <v>122.92</v>
      </c>
      <c r="L213" s="137"/>
      <c r="M213" s="139"/>
      <c r="T213" s="140"/>
      <c r="AT213" s="138" t="s">
        <v>153</v>
      </c>
      <c r="AU213" s="138" t="s">
        <v>85</v>
      </c>
      <c r="AV213" s="14" t="s">
        <v>151</v>
      </c>
      <c r="AW213" s="14" t="s">
        <v>32</v>
      </c>
      <c r="AX213" s="14" t="s">
        <v>83</v>
      </c>
      <c r="AY213" s="138" t="s">
        <v>144</v>
      </c>
    </row>
    <row r="214" spans="2:65" s="1" customFormat="1" ht="76.349999999999994" customHeight="1">
      <c r="B214" s="27"/>
      <c r="C214" s="201" t="s">
        <v>283</v>
      </c>
      <c r="D214" s="201" t="s">
        <v>146</v>
      </c>
      <c r="E214" s="202" t="s">
        <v>270</v>
      </c>
      <c r="F214" s="203" t="s">
        <v>271</v>
      </c>
      <c r="G214" s="204" t="s">
        <v>224</v>
      </c>
      <c r="H214" s="205">
        <v>312.05</v>
      </c>
      <c r="I214" s="192"/>
      <c r="J214" s="206">
        <f>ROUND(I214*H214,2)</f>
        <v>0</v>
      </c>
      <c r="K214" s="203" t="s">
        <v>150</v>
      </c>
      <c r="L214" s="27"/>
      <c r="M214" s="123" t="s">
        <v>1</v>
      </c>
      <c r="N214" s="124" t="s">
        <v>42</v>
      </c>
      <c r="O214" s="125">
        <v>1.9630000000000001</v>
      </c>
      <c r="P214" s="125">
        <f>O214*H214</f>
        <v>612.55415000000005</v>
      </c>
      <c r="Q214" s="125">
        <v>8.6499999999999997E-3</v>
      </c>
      <c r="R214" s="125">
        <f>Q214*H214</f>
        <v>2.6992324999999999</v>
      </c>
      <c r="S214" s="125">
        <v>0</v>
      </c>
      <c r="T214" s="126">
        <f>S214*H214</f>
        <v>0</v>
      </c>
      <c r="AR214" s="127" t="s">
        <v>151</v>
      </c>
      <c r="AT214" s="127" t="s">
        <v>146</v>
      </c>
      <c r="AU214" s="127" t="s">
        <v>85</v>
      </c>
      <c r="AY214" s="17" t="s">
        <v>144</v>
      </c>
      <c r="BE214" s="128">
        <f>IF(N214="základní",J214,0)</f>
        <v>0</v>
      </c>
      <c r="BF214" s="128">
        <f>IF(N214="snížená",J214,0)</f>
        <v>0</v>
      </c>
      <c r="BG214" s="128">
        <f>IF(N214="zákl. přenesená",J214,0)</f>
        <v>0</v>
      </c>
      <c r="BH214" s="128">
        <f>IF(N214="sníž. přenesená",J214,0)</f>
        <v>0</v>
      </c>
      <c r="BI214" s="128">
        <f>IF(N214="nulová",J214,0)</f>
        <v>0</v>
      </c>
      <c r="BJ214" s="17" t="s">
        <v>83</v>
      </c>
      <c r="BK214" s="128">
        <f>ROUND(I214*H214,2)</f>
        <v>0</v>
      </c>
      <c r="BL214" s="17" t="s">
        <v>151</v>
      </c>
      <c r="BM214" s="127" t="s">
        <v>528</v>
      </c>
    </row>
    <row r="215" spans="2:65" s="12" customFormat="1">
      <c r="B215" s="129"/>
      <c r="D215" s="207" t="s">
        <v>153</v>
      </c>
      <c r="E215" s="130" t="s">
        <v>1</v>
      </c>
      <c r="F215" s="208" t="s">
        <v>461</v>
      </c>
      <c r="H215" s="130" t="s">
        <v>1</v>
      </c>
      <c r="L215" s="129"/>
      <c r="M215" s="131"/>
      <c r="T215" s="132"/>
      <c r="AT215" s="130" t="s">
        <v>153</v>
      </c>
      <c r="AU215" s="130" t="s">
        <v>85</v>
      </c>
      <c r="AV215" s="12" t="s">
        <v>83</v>
      </c>
      <c r="AW215" s="12" t="s">
        <v>32</v>
      </c>
      <c r="AX215" s="12" t="s">
        <v>76</v>
      </c>
      <c r="AY215" s="130" t="s">
        <v>144</v>
      </c>
    </row>
    <row r="216" spans="2:65" s="12" customFormat="1">
      <c r="B216" s="129"/>
      <c r="D216" s="207" t="s">
        <v>153</v>
      </c>
      <c r="E216" s="130" t="s">
        <v>1</v>
      </c>
      <c r="F216" s="208" t="s">
        <v>156</v>
      </c>
      <c r="H216" s="130" t="s">
        <v>1</v>
      </c>
      <c r="L216" s="129"/>
      <c r="M216" s="131"/>
      <c r="T216" s="132"/>
      <c r="AT216" s="130" t="s">
        <v>153</v>
      </c>
      <c r="AU216" s="130" t="s">
        <v>85</v>
      </c>
      <c r="AV216" s="12" t="s">
        <v>83</v>
      </c>
      <c r="AW216" s="12" t="s">
        <v>32</v>
      </c>
      <c r="AX216" s="12" t="s">
        <v>76</v>
      </c>
      <c r="AY216" s="130" t="s">
        <v>144</v>
      </c>
    </row>
    <row r="217" spans="2:65" s="13" customFormat="1">
      <c r="B217" s="133"/>
      <c r="D217" s="207" t="s">
        <v>153</v>
      </c>
      <c r="E217" s="134" t="s">
        <v>1</v>
      </c>
      <c r="F217" s="209" t="s">
        <v>529</v>
      </c>
      <c r="H217" s="210">
        <v>220.62</v>
      </c>
      <c r="L217" s="133"/>
      <c r="M217" s="135"/>
      <c r="T217" s="136"/>
      <c r="AT217" s="134" t="s">
        <v>153</v>
      </c>
      <c r="AU217" s="134" t="s">
        <v>85</v>
      </c>
      <c r="AV217" s="13" t="s">
        <v>85</v>
      </c>
      <c r="AW217" s="13" t="s">
        <v>32</v>
      </c>
      <c r="AX217" s="13" t="s">
        <v>76</v>
      </c>
      <c r="AY217" s="134" t="s">
        <v>144</v>
      </c>
    </row>
    <row r="218" spans="2:65" s="12" customFormat="1">
      <c r="B218" s="129"/>
      <c r="D218" s="207" t="s">
        <v>153</v>
      </c>
      <c r="E218" s="130" t="s">
        <v>1</v>
      </c>
      <c r="F218" s="208" t="s">
        <v>154</v>
      </c>
      <c r="H218" s="130" t="s">
        <v>1</v>
      </c>
      <c r="L218" s="129"/>
      <c r="M218" s="131"/>
      <c r="T218" s="132"/>
      <c r="AT218" s="130" t="s">
        <v>153</v>
      </c>
      <c r="AU218" s="130" t="s">
        <v>85</v>
      </c>
      <c r="AV218" s="12" t="s">
        <v>83</v>
      </c>
      <c r="AW218" s="12" t="s">
        <v>32</v>
      </c>
      <c r="AX218" s="12" t="s">
        <v>76</v>
      </c>
      <c r="AY218" s="130" t="s">
        <v>144</v>
      </c>
    </row>
    <row r="219" spans="2:65" s="13" customFormat="1">
      <c r="B219" s="133"/>
      <c r="D219" s="207" t="s">
        <v>153</v>
      </c>
      <c r="E219" s="134" t="s">
        <v>1</v>
      </c>
      <c r="F219" s="209" t="s">
        <v>530</v>
      </c>
      <c r="H219" s="210">
        <v>91.43</v>
      </c>
      <c r="L219" s="133"/>
      <c r="M219" s="135"/>
      <c r="T219" s="136"/>
      <c r="AT219" s="134" t="s">
        <v>153</v>
      </c>
      <c r="AU219" s="134" t="s">
        <v>85</v>
      </c>
      <c r="AV219" s="13" t="s">
        <v>85</v>
      </c>
      <c r="AW219" s="13" t="s">
        <v>32</v>
      </c>
      <c r="AX219" s="13" t="s">
        <v>76</v>
      </c>
      <c r="AY219" s="134" t="s">
        <v>144</v>
      </c>
    </row>
    <row r="220" spans="2:65" s="14" customFormat="1">
      <c r="B220" s="137"/>
      <c r="D220" s="207" t="s">
        <v>153</v>
      </c>
      <c r="E220" s="138" t="s">
        <v>1</v>
      </c>
      <c r="F220" s="211" t="s">
        <v>175</v>
      </c>
      <c r="H220" s="212">
        <v>312.05</v>
      </c>
      <c r="L220" s="137"/>
      <c r="M220" s="139"/>
      <c r="T220" s="140"/>
      <c r="AT220" s="138" t="s">
        <v>153</v>
      </c>
      <c r="AU220" s="138" t="s">
        <v>85</v>
      </c>
      <c r="AV220" s="14" t="s">
        <v>151</v>
      </c>
      <c r="AW220" s="14" t="s">
        <v>32</v>
      </c>
      <c r="AX220" s="14" t="s">
        <v>83</v>
      </c>
      <c r="AY220" s="138" t="s">
        <v>144</v>
      </c>
    </row>
    <row r="221" spans="2:65" s="1" customFormat="1" ht="76.349999999999994" customHeight="1">
      <c r="B221" s="27"/>
      <c r="C221" s="201" t="s">
        <v>290</v>
      </c>
      <c r="D221" s="201" t="s">
        <v>146</v>
      </c>
      <c r="E221" s="202" t="s">
        <v>274</v>
      </c>
      <c r="F221" s="203" t="s">
        <v>275</v>
      </c>
      <c r="G221" s="204" t="s">
        <v>224</v>
      </c>
      <c r="H221" s="205">
        <v>312.05</v>
      </c>
      <c r="I221" s="192"/>
      <c r="J221" s="206">
        <f>ROUND(I221*H221,2)</f>
        <v>0</v>
      </c>
      <c r="K221" s="203" t="s">
        <v>150</v>
      </c>
      <c r="L221" s="27"/>
      <c r="M221" s="123" t="s">
        <v>1</v>
      </c>
      <c r="N221" s="124" t="s">
        <v>42</v>
      </c>
      <c r="O221" s="125">
        <v>0.628</v>
      </c>
      <c r="P221" s="125">
        <f>O221*H221</f>
        <v>195.9674</v>
      </c>
      <c r="Q221" s="125">
        <v>0</v>
      </c>
      <c r="R221" s="125">
        <f>Q221*H221</f>
        <v>0</v>
      </c>
      <c r="S221" s="125">
        <v>0</v>
      </c>
      <c r="T221" s="126">
        <f>S221*H221</f>
        <v>0</v>
      </c>
      <c r="AR221" s="127" t="s">
        <v>151</v>
      </c>
      <c r="AT221" s="127" t="s">
        <v>146</v>
      </c>
      <c r="AU221" s="127" t="s">
        <v>85</v>
      </c>
      <c r="AY221" s="17" t="s">
        <v>144</v>
      </c>
      <c r="BE221" s="128">
        <f>IF(N221="základní",J221,0)</f>
        <v>0</v>
      </c>
      <c r="BF221" s="128">
        <f>IF(N221="snížená",J221,0)</f>
        <v>0</v>
      </c>
      <c r="BG221" s="128">
        <f>IF(N221="zákl. přenesená",J221,0)</f>
        <v>0</v>
      </c>
      <c r="BH221" s="128">
        <f>IF(N221="sníž. přenesená",J221,0)</f>
        <v>0</v>
      </c>
      <c r="BI221" s="128">
        <f>IF(N221="nulová",J221,0)</f>
        <v>0</v>
      </c>
      <c r="BJ221" s="17" t="s">
        <v>83</v>
      </c>
      <c r="BK221" s="128">
        <f>ROUND(I221*H221,2)</f>
        <v>0</v>
      </c>
      <c r="BL221" s="17" t="s">
        <v>151</v>
      </c>
      <c r="BM221" s="127" t="s">
        <v>531</v>
      </c>
    </row>
    <row r="222" spans="2:65" s="1" customFormat="1" ht="78" customHeight="1">
      <c r="B222" s="27"/>
      <c r="C222" s="201" t="s">
        <v>295</v>
      </c>
      <c r="D222" s="201" t="s">
        <v>146</v>
      </c>
      <c r="E222" s="202" t="s">
        <v>278</v>
      </c>
      <c r="F222" s="203" t="s">
        <v>279</v>
      </c>
      <c r="G222" s="204" t="s">
        <v>205</v>
      </c>
      <c r="H222" s="205">
        <v>0.19400000000000001</v>
      </c>
      <c r="I222" s="192"/>
      <c r="J222" s="206">
        <f>ROUND(I222*H222,2)</f>
        <v>0</v>
      </c>
      <c r="K222" s="203" t="s">
        <v>150</v>
      </c>
      <c r="L222" s="27"/>
      <c r="M222" s="123" t="s">
        <v>1</v>
      </c>
      <c r="N222" s="124" t="s">
        <v>42</v>
      </c>
      <c r="O222" s="125">
        <v>21.152000000000001</v>
      </c>
      <c r="P222" s="125">
        <f>O222*H222</f>
        <v>4.1034880000000005</v>
      </c>
      <c r="Q222" s="125">
        <v>1.09528</v>
      </c>
      <c r="R222" s="125">
        <f>Q222*H222</f>
        <v>0.21248432</v>
      </c>
      <c r="S222" s="125">
        <v>0</v>
      </c>
      <c r="T222" s="126">
        <f>S222*H222</f>
        <v>0</v>
      </c>
      <c r="AR222" s="127" t="s">
        <v>151</v>
      </c>
      <c r="AT222" s="127" t="s">
        <v>146</v>
      </c>
      <c r="AU222" s="127" t="s">
        <v>85</v>
      </c>
      <c r="AY222" s="17" t="s">
        <v>144</v>
      </c>
      <c r="BE222" s="128">
        <f>IF(N222="základní",J222,0)</f>
        <v>0</v>
      </c>
      <c r="BF222" s="128">
        <f>IF(N222="snížená",J222,0)</f>
        <v>0</v>
      </c>
      <c r="BG222" s="128">
        <f>IF(N222="zákl. přenesená",J222,0)</f>
        <v>0</v>
      </c>
      <c r="BH222" s="128">
        <f>IF(N222="sníž. přenesená",J222,0)</f>
        <v>0</v>
      </c>
      <c r="BI222" s="128">
        <f>IF(N222="nulová",J222,0)</f>
        <v>0</v>
      </c>
      <c r="BJ222" s="17" t="s">
        <v>83</v>
      </c>
      <c r="BK222" s="128">
        <f>ROUND(I222*H222,2)</f>
        <v>0</v>
      </c>
      <c r="BL222" s="17" t="s">
        <v>151</v>
      </c>
      <c r="BM222" s="127" t="s">
        <v>532</v>
      </c>
    </row>
    <row r="223" spans="2:65" s="12" customFormat="1">
      <c r="B223" s="129"/>
      <c r="D223" s="207" t="s">
        <v>153</v>
      </c>
      <c r="E223" s="130" t="s">
        <v>1</v>
      </c>
      <c r="F223" s="208" t="s">
        <v>281</v>
      </c>
      <c r="H223" s="130" t="s">
        <v>1</v>
      </c>
      <c r="L223" s="129"/>
      <c r="M223" s="131"/>
      <c r="T223" s="132"/>
      <c r="AT223" s="130" t="s">
        <v>153</v>
      </c>
      <c r="AU223" s="130" t="s">
        <v>85</v>
      </c>
      <c r="AV223" s="12" t="s">
        <v>83</v>
      </c>
      <c r="AW223" s="12" t="s">
        <v>32</v>
      </c>
      <c r="AX223" s="12" t="s">
        <v>76</v>
      </c>
      <c r="AY223" s="130" t="s">
        <v>144</v>
      </c>
    </row>
    <row r="224" spans="2:65" s="13" customFormat="1">
      <c r="B224" s="133"/>
      <c r="D224" s="207" t="s">
        <v>153</v>
      </c>
      <c r="E224" s="134" t="s">
        <v>1</v>
      </c>
      <c r="F224" s="209" t="s">
        <v>533</v>
      </c>
      <c r="H224" s="210">
        <v>0.111</v>
      </c>
      <c r="L224" s="133"/>
      <c r="M224" s="135"/>
      <c r="T224" s="136"/>
      <c r="AT224" s="134" t="s">
        <v>153</v>
      </c>
      <c r="AU224" s="134" t="s">
        <v>85</v>
      </c>
      <c r="AV224" s="13" t="s">
        <v>85</v>
      </c>
      <c r="AW224" s="13" t="s">
        <v>32</v>
      </c>
      <c r="AX224" s="13" t="s">
        <v>76</v>
      </c>
      <c r="AY224" s="134" t="s">
        <v>144</v>
      </c>
    </row>
    <row r="225" spans="2:65" s="13" customFormat="1">
      <c r="B225" s="133"/>
      <c r="D225" s="207" t="s">
        <v>153</v>
      </c>
      <c r="E225" s="134" t="s">
        <v>1</v>
      </c>
      <c r="F225" s="209" t="s">
        <v>534</v>
      </c>
      <c r="H225" s="210">
        <v>8.3000000000000004E-2</v>
      </c>
      <c r="L225" s="133"/>
      <c r="M225" s="135"/>
      <c r="T225" s="136"/>
      <c r="AT225" s="134" t="s">
        <v>153</v>
      </c>
      <c r="AU225" s="134" t="s">
        <v>85</v>
      </c>
      <c r="AV225" s="13" t="s">
        <v>85</v>
      </c>
      <c r="AW225" s="13" t="s">
        <v>32</v>
      </c>
      <c r="AX225" s="13" t="s">
        <v>76</v>
      </c>
      <c r="AY225" s="134" t="s">
        <v>144</v>
      </c>
    </row>
    <row r="226" spans="2:65" s="14" customFormat="1">
      <c r="B226" s="137"/>
      <c r="D226" s="207" t="s">
        <v>153</v>
      </c>
      <c r="E226" s="138" t="s">
        <v>1</v>
      </c>
      <c r="F226" s="211" t="s">
        <v>175</v>
      </c>
      <c r="H226" s="212">
        <v>0.19400000000000001</v>
      </c>
      <c r="L226" s="137"/>
      <c r="M226" s="139"/>
      <c r="T226" s="140"/>
      <c r="AT226" s="138" t="s">
        <v>153</v>
      </c>
      <c r="AU226" s="138" t="s">
        <v>85</v>
      </c>
      <c r="AV226" s="14" t="s">
        <v>151</v>
      </c>
      <c r="AW226" s="14" t="s">
        <v>32</v>
      </c>
      <c r="AX226" s="14" t="s">
        <v>83</v>
      </c>
      <c r="AY226" s="138" t="s">
        <v>144</v>
      </c>
    </row>
    <row r="227" spans="2:65" s="1" customFormat="1" ht="90" customHeight="1">
      <c r="B227" s="27"/>
      <c r="C227" s="201" t="s">
        <v>301</v>
      </c>
      <c r="D227" s="201" t="s">
        <v>146</v>
      </c>
      <c r="E227" s="202" t="s">
        <v>284</v>
      </c>
      <c r="F227" s="203" t="s">
        <v>285</v>
      </c>
      <c r="G227" s="204" t="s">
        <v>205</v>
      </c>
      <c r="H227" s="205">
        <v>7.5419999999999998</v>
      </c>
      <c r="I227" s="192"/>
      <c r="J227" s="206">
        <f>ROUND(I227*H227,2)</f>
        <v>0</v>
      </c>
      <c r="K227" s="203" t="s">
        <v>150</v>
      </c>
      <c r="L227" s="27"/>
      <c r="M227" s="123" t="s">
        <v>1</v>
      </c>
      <c r="N227" s="124" t="s">
        <v>42</v>
      </c>
      <c r="O227" s="125">
        <v>39.133000000000003</v>
      </c>
      <c r="P227" s="125">
        <f>O227*H227</f>
        <v>295.14108600000003</v>
      </c>
      <c r="Q227" s="125">
        <v>1.03955</v>
      </c>
      <c r="R227" s="125">
        <f>Q227*H227</f>
        <v>7.8402860999999993</v>
      </c>
      <c r="S227" s="125">
        <v>0</v>
      </c>
      <c r="T227" s="126">
        <f>S227*H227</f>
        <v>0</v>
      </c>
      <c r="AR227" s="127" t="s">
        <v>151</v>
      </c>
      <c r="AT227" s="127" t="s">
        <v>146</v>
      </c>
      <c r="AU227" s="127" t="s">
        <v>85</v>
      </c>
      <c r="AY227" s="17" t="s">
        <v>144</v>
      </c>
      <c r="BE227" s="128">
        <f>IF(N227="základní",J227,0)</f>
        <v>0</v>
      </c>
      <c r="BF227" s="128">
        <f>IF(N227="snížená",J227,0)</f>
        <v>0</v>
      </c>
      <c r="BG227" s="128">
        <f>IF(N227="zákl. přenesená",J227,0)</f>
        <v>0</v>
      </c>
      <c r="BH227" s="128">
        <f>IF(N227="sníž. přenesená",J227,0)</f>
        <v>0</v>
      </c>
      <c r="BI227" s="128">
        <f>IF(N227="nulová",J227,0)</f>
        <v>0</v>
      </c>
      <c r="BJ227" s="17" t="s">
        <v>83</v>
      </c>
      <c r="BK227" s="128">
        <f>ROUND(I227*H227,2)</f>
        <v>0</v>
      </c>
      <c r="BL227" s="17" t="s">
        <v>151</v>
      </c>
      <c r="BM227" s="127" t="s">
        <v>535</v>
      </c>
    </row>
    <row r="228" spans="2:65" s="12" customFormat="1">
      <c r="B228" s="129"/>
      <c r="D228" s="207" t="s">
        <v>153</v>
      </c>
      <c r="E228" s="130" t="s">
        <v>1</v>
      </c>
      <c r="F228" s="208" t="s">
        <v>461</v>
      </c>
      <c r="H228" s="130" t="s">
        <v>1</v>
      </c>
      <c r="L228" s="129"/>
      <c r="M228" s="131"/>
      <c r="T228" s="132"/>
      <c r="AT228" s="130" t="s">
        <v>153</v>
      </c>
      <c r="AU228" s="130" t="s">
        <v>85</v>
      </c>
      <c r="AV228" s="12" t="s">
        <v>83</v>
      </c>
      <c r="AW228" s="12" t="s">
        <v>32</v>
      </c>
      <c r="AX228" s="12" t="s">
        <v>76</v>
      </c>
      <c r="AY228" s="130" t="s">
        <v>144</v>
      </c>
    </row>
    <row r="229" spans="2:65" s="12" customFormat="1">
      <c r="B229" s="129"/>
      <c r="D229" s="207" t="s">
        <v>153</v>
      </c>
      <c r="E229" s="130" t="s">
        <v>1</v>
      </c>
      <c r="F229" s="208" t="s">
        <v>156</v>
      </c>
      <c r="H229" s="130" t="s">
        <v>1</v>
      </c>
      <c r="L229" s="129"/>
      <c r="M229" s="131"/>
      <c r="T229" s="132"/>
      <c r="AT229" s="130" t="s">
        <v>153</v>
      </c>
      <c r="AU229" s="130" t="s">
        <v>85</v>
      </c>
      <c r="AV229" s="12" t="s">
        <v>83</v>
      </c>
      <c r="AW229" s="12" t="s">
        <v>32</v>
      </c>
      <c r="AX229" s="12" t="s">
        <v>76</v>
      </c>
      <c r="AY229" s="130" t="s">
        <v>144</v>
      </c>
    </row>
    <row r="230" spans="2:65" s="12" customFormat="1">
      <c r="B230" s="129"/>
      <c r="D230" s="207" t="s">
        <v>153</v>
      </c>
      <c r="E230" s="130" t="s">
        <v>1</v>
      </c>
      <c r="F230" s="208" t="s">
        <v>287</v>
      </c>
      <c r="H230" s="130" t="s">
        <v>1</v>
      </c>
      <c r="L230" s="129"/>
      <c r="M230" s="131"/>
      <c r="T230" s="132"/>
      <c r="AT230" s="130" t="s">
        <v>153</v>
      </c>
      <c r="AU230" s="130" t="s">
        <v>85</v>
      </c>
      <c r="AV230" s="12" t="s">
        <v>83</v>
      </c>
      <c r="AW230" s="12" t="s">
        <v>32</v>
      </c>
      <c r="AX230" s="12" t="s">
        <v>76</v>
      </c>
      <c r="AY230" s="130" t="s">
        <v>144</v>
      </c>
    </row>
    <row r="231" spans="2:65" s="13" customFormat="1">
      <c r="B231" s="133"/>
      <c r="D231" s="207" t="s">
        <v>153</v>
      </c>
      <c r="E231" s="134" t="s">
        <v>1</v>
      </c>
      <c r="F231" s="209" t="s">
        <v>536</v>
      </c>
      <c r="H231" s="210">
        <v>2.4239999999999999</v>
      </c>
      <c r="L231" s="133"/>
      <c r="M231" s="135"/>
      <c r="T231" s="136"/>
      <c r="AT231" s="134" t="s">
        <v>153</v>
      </c>
      <c r="AU231" s="134" t="s">
        <v>85</v>
      </c>
      <c r="AV231" s="13" t="s">
        <v>85</v>
      </c>
      <c r="AW231" s="13" t="s">
        <v>32</v>
      </c>
      <c r="AX231" s="13" t="s">
        <v>76</v>
      </c>
      <c r="AY231" s="134" t="s">
        <v>144</v>
      </c>
    </row>
    <row r="232" spans="2:65" s="12" customFormat="1">
      <c r="B232" s="129"/>
      <c r="D232" s="207" t="s">
        <v>153</v>
      </c>
      <c r="E232" s="130" t="s">
        <v>1</v>
      </c>
      <c r="F232" s="208" t="s">
        <v>537</v>
      </c>
      <c r="H232" s="130" t="s">
        <v>1</v>
      </c>
      <c r="L232" s="129"/>
      <c r="M232" s="131"/>
      <c r="T232" s="132"/>
      <c r="AT232" s="130" t="s">
        <v>153</v>
      </c>
      <c r="AU232" s="130" t="s">
        <v>85</v>
      </c>
      <c r="AV232" s="12" t="s">
        <v>83</v>
      </c>
      <c r="AW232" s="12" t="s">
        <v>32</v>
      </c>
      <c r="AX232" s="12" t="s">
        <v>76</v>
      </c>
      <c r="AY232" s="130" t="s">
        <v>144</v>
      </c>
    </row>
    <row r="233" spans="2:65" s="13" customFormat="1">
      <c r="B233" s="133"/>
      <c r="D233" s="207" t="s">
        <v>153</v>
      </c>
      <c r="E233" s="134" t="s">
        <v>1</v>
      </c>
      <c r="F233" s="209" t="s">
        <v>538</v>
      </c>
      <c r="H233" s="210">
        <v>0.72</v>
      </c>
      <c r="L233" s="133"/>
      <c r="M233" s="135"/>
      <c r="T233" s="136"/>
      <c r="AT233" s="134" t="s">
        <v>153</v>
      </c>
      <c r="AU233" s="134" t="s">
        <v>85</v>
      </c>
      <c r="AV233" s="13" t="s">
        <v>85</v>
      </c>
      <c r="AW233" s="13" t="s">
        <v>32</v>
      </c>
      <c r="AX233" s="13" t="s">
        <v>76</v>
      </c>
      <c r="AY233" s="134" t="s">
        <v>144</v>
      </c>
    </row>
    <row r="234" spans="2:65" s="12" customFormat="1">
      <c r="B234" s="129"/>
      <c r="D234" s="207" t="s">
        <v>153</v>
      </c>
      <c r="E234" s="130" t="s">
        <v>1</v>
      </c>
      <c r="F234" s="208" t="s">
        <v>154</v>
      </c>
      <c r="H234" s="130" t="s">
        <v>1</v>
      </c>
      <c r="L234" s="129"/>
      <c r="M234" s="131"/>
      <c r="T234" s="132"/>
      <c r="AT234" s="130" t="s">
        <v>153</v>
      </c>
      <c r="AU234" s="130" t="s">
        <v>85</v>
      </c>
      <c r="AV234" s="12" t="s">
        <v>83</v>
      </c>
      <c r="AW234" s="12" t="s">
        <v>32</v>
      </c>
      <c r="AX234" s="12" t="s">
        <v>76</v>
      </c>
      <c r="AY234" s="130" t="s">
        <v>144</v>
      </c>
    </row>
    <row r="235" spans="2:65" s="12" customFormat="1">
      <c r="B235" s="129"/>
      <c r="D235" s="207" t="s">
        <v>153</v>
      </c>
      <c r="E235" s="130" t="s">
        <v>1</v>
      </c>
      <c r="F235" s="208" t="s">
        <v>156</v>
      </c>
      <c r="H235" s="130" t="s">
        <v>1</v>
      </c>
      <c r="L235" s="129"/>
      <c r="M235" s="131"/>
      <c r="T235" s="132"/>
      <c r="AT235" s="130" t="s">
        <v>153</v>
      </c>
      <c r="AU235" s="130" t="s">
        <v>85</v>
      </c>
      <c r="AV235" s="12" t="s">
        <v>83</v>
      </c>
      <c r="AW235" s="12" t="s">
        <v>32</v>
      </c>
      <c r="AX235" s="12" t="s">
        <v>76</v>
      </c>
      <c r="AY235" s="130" t="s">
        <v>144</v>
      </c>
    </row>
    <row r="236" spans="2:65" s="13" customFormat="1">
      <c r="B236" s="133"/>
      <c r="D236" s="207" t="s">
        <v>153</v>
      </c>
      <c r="E236" s="134" t="s">
        <v>1</v>
      </c>
      <c r="F236" s="209" t="s">
        <v>539</v>
      </c>
      <c r="H236" s="210">
        <v>4.3979999999999997</v>
      </c>
      <c r="L236" s="133"/>
      <c r="M236" s="135"/>
      <c r="T236" s="136"/>
      <c r="AT236" s="134" t="s">
        <v>153</v>
      </c>
      <c r="AU236" s="134" t="s">
        <v>85</v>
      </c>
      <c r="AV236" s="13" t="s">
        <v>85</v>
      </c>
      <c r="AW236" s="13" t="s">
        <v>32</v>
      </c>
      <c r="AX236" s="13" t="s">
        <v>76</v>
      </c>
      <c r="AY236" s="134" t="s">
        <v>144</v>
      </c>
    </row>
    <row r="237" spans="2:65" s="14" customFormat="1">
      <c r="B237" s="137"/>
      <c r="D237" s="207" t="s">
        <v>153</v>
      </c>
      <c r="E237" s="138" t="s">
        <v>1</v>
      </c>
      <c r="F237" s="211" t="s">
        <v>175</v>
      </c>
      <c r="H237" s="212">
        <v>7.5419999999999998</v>
      </c>
      <c r="L237" s="137"/>
      <c r="M237" s="139"/>
      <c r="T237" s="140"/>
      <c r="AT237" s="138" t="s">
        <v>153</v>
      </c>
      <c r="AU237" s="138" t="s">
        <v>85</v>
      </c>
      <c r="AV237" s="14" t="s">
        <v>151</v>
      </c>
      <c r="AW237" s="14" t="s">
        <v>32</v>
      </c>
      <c r="AX237" s="14" t="s">
        <v>83</v>
      </c>
      <c r="AY237" s="138" t="s">
        <v>144</v>
      </c>
    </row>
    <row r="238" spans="2:65" s="11" customFormat="1" ht="22.9" customHeight="1">
      <c r="B238" s="109"/>
      <c r="D238" s="110" t="s">
        <v>75</v>
      </c>
      <c r="E238" s="199" t="s">
        <v>151</v>
      </c>
      <c r="F238" s="199" t="s">
        <v>289</v>
      </c>
      <c r="J238" s="200">
        <f>BK238</f>
        <v>0</v>
      </c>
      <c r="L238" s="109"/>
      <c r="M238" s="111"/>
      <c r="P238" s="112">
        <f>SUM(P239:P265)</f>
        <v>602.31115199999999</v>
      </c>
      <c r="R238" s="112">
        <f>SUM(R239:R265)</f>
        <v>294.39351232000001</v>
      </c>
      <c r="T238" s="113">
        <f>SUM(T239:T265)</f>
        <v>0</v>
      </c>
      <c r="AR238" s="110" t="s">
        <v>83</v>
      </c>
      <c r="AT238" s="114" t="s">
        <v>75</v>
      </c>
      <c r="AU238" s="114" t="s">
        <v>83</v>
      </c>
      <c r="AY238" s="110" t="s">
        <v>144</v>
      </c>
      <c r="BK238" s="115">
        <f>SUM(BK239:BK265)</f>
        <v>0</v>
      </c>
    </row>
    <row r="239" spans="2:65" s="1" customFormat="1" ht="24.2" customHeight="1">
      <c r="B239" s="27"/>
      <c r="C239" s="201" t="s">
        <v>306</v>
      </c>
      <c r="D239" s="201" t="s">
        <v>146</v>
      </c>
      <c r="E239" s="202" t="s">
        <v>291</v>
      </c>
      <c r="F239" s="203" t="s">
        <v>292</v>
      </c>
      <c r="G239" s="204" t="s">
        <v>224</v>
      </c>
      <c r="H239" s="205">
        <v>75.132000000000005</v>
      </c>
      <c r="I239" s="192"/>
      <c r="J239" s="206">
        <f>ROUND(I239*H239,2)</f>
        <v>0</v>
      </c>
      <c r="K239" s="203" t="s">
        <v>150</v>
      </c>
      <c r="L239" s="27"/>
      <c r="M239" s="123" t="s">
        <v>1</v>
      </c>
      <c r="N239" s="124" t="s">
        <v>42</v>
      </c>
      <c r="O239" s="125">
        <v>0.16600000000000001</v>
      </c>
      <c r="P239" s="125">
        <f>O239*H239</f>
        <v>12.471912000000001</v>
      </c>
      <c r="Q239" s="125">
        <v>0</v>
      </c>
      <c r="R239" s="125">
        <f>Q239*H239</f>
        <v>0</v>
      </c>
      <c r="S239" s="125">
        <v>0</v>
      </c>
      <c r="T239" s="126">
        <f>S239*H239</f>
        <v>0</v>
      </c>
      <c r="AR239" s="127" t="s">
        <v>151</v>
      </c>
      <c r="AT239" s="127" t="s">
        <v>146</v>
      </c>
      <c r="AU239" s="127" t="s">
        <v>85</v>
      </c>
      <c r="AY239" s="17" t="s">
        <v>144</v>
      </c>
      <c r="BE239" s="128">
        <f>IF(N239="základní",J239,0)</f>
        <v>0</v>
      </c>
      <c r="BF239" s="128">
        <f>IF(N239="snížená",J239,0)</f>
        <v>0</v>
      </c>
      <c r="BG239" s="128">
        <f>IF(N239="zákl. přenesená",J239,0)</f>
        <v>0</v>
      </c>
      <c r="BH239" s="128">
        <f>IF(N239="sníž. přenesená",J239,0)</f>
        <v>0</v>
      </c>
      <c r="BI239" s="128">
        <f>IF(N239="nulová",J239,0)</f>
        <v>0</v>
      </c>
      <c r="BJ239" s="17" t="s">
        <v>83</v>
      </c>
      <c r="BK239" s="128">
        <f>ROUND(I239*H239,2)</f>
        <v>0</v>
      </c>
      <c r="BL239" s="17" t="s">
        <v>151</v>
      </c>
      <c r="BM239" s="127" t="s">
        <v>540</v>
      </c>
    </row>
    <row r="240" spans="2:65" s="12" customFormat="1">
      <c r="B240" s="129"/>
      <c r="D240" s="207" t="s">
        <v>153</v>
      </c>
      <c r="E240" s="130" t="s">
        <v>1</v>
      </c>
      <c r="F240" s="208" t="s">
        <v>461</v>
      </c>
      <c r="H240" s="130" t="s">
        <v>1</v>
      </c>
      <c r="L240" s="129"/>
      <c r="M240" s="131"/>
      <c r="T240" s="132"/>
      <c r="AT240" s="130" t="s">
        <v>153</v>
      </c>
      <c r="AU240" s="130" t="s">
        <v>85</v>
      </c>
      <c r="AV240" s="12" t="s">
        <v>83</v>
      </c>
      <c r="AW240" s="12" t="s">
        <v>32</v>
      </c>
      <c r="AX240" s="12" t="s">
        <v>76</v>
      </c>
      <c r="AY240" s="130" t="s">
        <v>144</v>
      </c>
    </row>
    <row r="241" spans="2:65" s="12" customFormat="1">
      <c r="B241" s="129"/>
      <c r="D241" s="207" t="s">
        <v>153</v>
      </c>
      <c r="E241" s="130" t="s">
        <v>1</v>
      </c>
      <c r="F241" s="208" t="s">
        <v>156</v>
      </c>
      <c r="H241" s="130" t="s">
        <v>1</v>
      </c>
      <c r="L241" s="129"/>
      <c r="M241" s="131"/>
      <c r="T241" s="132"/>
      <c r="AT241" s="130" t="s">
        <v>153</v>
      </c>
      <c r="AU241" s="130" t="s">
        <v>85</v>
      </c>
      <c r="AV241" s="12" t="s">
        <v>83</v>
      </c>
      <c r="AW241" s="12" t="s">
        <v>32</v>
      </c>
      <c r="AX241" s="12" t="s">
        <v>76</v>
      </c>
      <c r="AY241" s="130" t="s">
        <v>144</v>
      </c>
    </row>
    <row r="242" spans="2:65" s="13" customFormat="1">
      <c r="B242" s="133"/>
      <c r="D242" s="207" t="s">
        <v>153</v>
      </c>
      <c r="E242" s="134" t="s">
        <v>1</v>
      </c>
      <c r="F242" s="209" t="s">
        <v>541</v>
      </c>
      <c r="H242" s="210">
        <v>38.6</v>
      </c>
      <c r="L242" s="133"/>
      <c r="M242" s="135"/>
      <c r="T242" s="136"/>
      <c r="AT242" s="134" t="s">
        <v>153</v>
      </c>
      <c r="AU242" s="134" t="s">
        <v>85</v>
      </c>
      <c r="AV242" s="13" t="s">
        <v>85</v>
      </c>
      <c r="AW242" s="13" t="s">
        <v>32</v>
      </c>
      <c r="AX242" s="13" t="s">
        <v>76</v>
      </c>
      <c r="AY242" s="134" t="s">
        <v>144</v>
      </c>
    </row>
    <row r="243" spans="2:65" s="12" customFormat="1">
      <c r="B243" s="129"/>
      <c r="D243" s="207" t="s">
        <v>153</v>
      </c>
      <c r="E243" s="130" t="s">
        <v>1</v>
      </c>
      <c r="F243" s="208" t="s">
        <v>461</v>
      </c>
      <c r="H243" s="130" t="s">
        <v>1</v>
      </c>
      <c r="L243" s="129"/>
      <c r="M243" s="131"/>
      <c r="T243" s="132"/>
      <c r="AT243" s="130" t="s">
        <v>153</v>
      </c>
      <c r="AU243" s="130" t="s">
        <v>85</v>
      </c>
      <c r="AV243" s="12" t="s">
        <v>83</v>
      </c>
      <c r="AW243" s="12" t="s">
        <v>32</v>
      </c>
      <c r="AX243" s="12" t="s">
        <v>76</v>
      </c>
      <c r="AY243" s="130" t="s">
        <v>144</v>
      </c>
    </row>
    <row r="244" spans="2:65" s="12" customFormat="1">
      <c r="B244" s="129"/>
      <c r="D244" s="207" t="s">
        <v>153</v>
      </c>
      <c r="E244" s="130" t="s">
        <v>1</v>
      </c>
      <c r="F244" s="208" t="s">
        <v>156</v>
      </c>
      <c r="H244" s="130" t="s">
        <v>1</v>
      </c>
      <c r="L244" s="129"/>
      <c r="M244" s="131"/>
      <c r="T244" s="132"/>
      <c r="AT244" s="130" t="s">
        <v>153</v>
      </c>
      <c r="AU244" s="130" t="s">
        <v>85</v>
      </c>
      <c r="AV244" s="12" t="s">
        <v>83</v>
      </c>
      <c r="AW244" s="12" t="s">
        <v>32</v>
      </c>
      <c r="AX244" s="12" t="s">
        <v>76</v>
      </c>
      <c r="AY244" s="130" t="s">
        <v>144</v>
      </c>
    </row>
    <row r="245" spans="2:65" s="13" customFormat="1">
      <c r="B245" s="133"/>
      <c r="D245" s="207" t="s">
        <v>153</v>
      </c>
      <c r="E245" s="134" t="s">
        <v>1</v>
      </c>
      <c r="F245" s="209" t="s">
        <v>542</v>
      </c>
      <c r="H245" s="210">
        <v>3</v>
      </c>
      <c r="L245" s="133"/>
      <c r="M245" s="135"/>
      <c r="T245" s="136"/>
      <c r="AT245" s="134" t="s">
        <v>153</v>
      </c>
      <c r="AU245" s="134" t="s">
        <v>85</v>
      </c>
      <c r="AV245" s="13" t="s">
        <v>85</v>
      </c>
      <c r="AW245" s="13" t="s">
        <v>32</v>
      </c>
      <c r="AX245" s="13" t="s">
        <v>76</v>
      </c>
      <c r="AY245" s="134" t="s">
        <v>144</v>
      </c>
    </row>
    <row r="246" spans="2:65" s="13" customFormat="1">
      <c r="B246" s="133"/>
      <c r="D246" s="207" t="s">
        <v>153</v>
      </c>
      <c r="E246" s="134" t="s">
        <v>1</v>
      </c>
      <c r="F246" s="209" t="s">
        <v>543</v>
      </c>
      <c r="H246" s="210">
        <v>33.531999999999996</v>
      </c>
      <c r="L246" s="133"/>
      <c r="M246" s="135"/>
      <c r="T246" s="136"/>
      <c r="AT246" s="134" t="s">
        <v>153</v>
      </c>
      <c r="AU246" s="134" t="s">
        <v>85</v>
      </c>
      <c r="AV246" s="13" t="s">
        <v>85</v>
      </c>
      <c r="AW246" s="13" t="s">
        <v>32</v>
      </c>
      <c r="AX246" s="13" t="s">
        <v>76</v>
      </c>
      <c r="AY246" s="134" t="s">
        <v>144</v>
      </c>
    </row>
    <row r="247" spans="2:65" s="14" customFormat="1">
      <c r="B247" s="137"/>
      <c r="D247" s="207" t="s">
        <v>153</v>
      </c>
      <c r="E247" s="138" t="s">
        <v>1</v>
      </c>
      <c r="F247" s="211" t="s">
        <v>175</v>
      </c>
      <c r="H247" s="212">
        <v>75.132000000000005</v>
      </c>
      <c r="L247" s="137"/>
      <c r="M247" s="139"/>
      <c r="T247" s="140"/>
      <c r="AT247" s="138" t="s">
        <v>153</v>
      </c>
      <c r="AU247" s="138" t="s">
        <v>85</v>
      </c>
      <c r="AV247" s="14" t="s">
        <v>151</v>
      </c>
      <c r="AW247" s="14" t="s">
        <v>32</v>
      </c>
      <c r="AX247" s="14" t="s">
        <v>83</v>
      </c>
      <c r="AY247" s="138" t="s">
        <v>144</v>
      </c>
    </row>
    <row r="248" spans="2:65" s="1" customFormat="1" ht="33" customHeight="1">
      <c r="B248" s="27"/>
      <c r="C248" s="201" t="s">
        <v>311</v>
      </c>
      <c r="D248" s="201" t="s">
        <v>146</v>
      </c>
      <c r="E248" s="202" t="s">
        <v>544</v>
      </c>
      <c r="F248" s="203" t="s">
        <v>545</v>
      </c>
      <c r="G248" s="204" t="s">
        <v>224</v>
      </c>
      <c r="H248" s="205">
        <v>62.06</v>
      </c>
      <c r="I248" s="192"/>
      <c r="J248" s="206">
        <f>ROUND(I248*H248,2)</f>
        <v>0</v>
      </c>
      <c r="K248" s="203" t="s">
        <v>150</v>
      </c>
      <c r="L248" s="27"/>
      <c r="M248" s="123" t="s">
        <v>1</v>
      </c>
      <c r="N248" s="124" t="s">
        <v>42</v>
      </c>
      <c r="O248" s="125">
        <v>0.20100000000000001</v>
      </c>
      <c r="P248" s="125">
        <f>O248*H248</f>
        <v>12.474060000000001</v>
      </c>
      <c r="Q248" s="125">
        <v>0</v>
      </c>
      <c r="R248" s="125">
        <f>Q248*H248</f>
        <v>0</v>
      </c>
      <c r="S248" s="125">
        <v>0</v>
      </c>
      <c r="T248" s="126">
        <f>S248*H248</f>
        <v>0</v>
      </c>
      <c r="AR248" s="127" t="s">
        <v>151</v>
      </c>
      <c r="AT248" s="127" t="s">
        <v>146</v>
      </c>
      <c r="AU248" s="127" t="s">
        <v>85</v>
      </c>
      <c r="AY248" s="17" t="s">
        <v>144</v>
      </c>
      <c r="BE248" s="128">
        <f>IF(N248="základní",J248,0)</f>
        <v>0</v>
      </c>
      <c r="BF248" s="128">
        <f>IF(N248="snížená",J248,0)</f>
        <v>0</v>
      </c>
      <c r="BG248" s="128">
        <f>IF(N248="zákl. přenesená",J248,0)</f>
        <v>0</v>
      </c>
      <c r="BH248" s="128">
        <f>IF(N248="sníž. přenesená",J248,0)</f>
        <v>0</v>
      </c>
      <c r="BI248" s="128">
        <f>IF(N248="nulová",J248,0)</f>
        <v>0</v>
      </c>
      <c r="BJ248" s="17" t="s">
        <v>83</v>
      </c>
      <c r="BK248" s="128">
        <f>ROUND(I248*H248,2)</f>
        <v>0</v>
      </c>
      <c r="BL248" s="17" t="s">
        <v>151</v>
      </c>
      <c r="BM248" s="127" t="s">
        <v>546</v>
      </c>
    </row>
    <row r="249" spans="2:65" s="1" customFormat="1" ht="24.2" customHeight="1">
      <c r="B249" s="27"/>
      <c r="C249" s="201" t="s">
        <v>317</v>
      </c>
      <c r="D249" s="201" t="s">
        <v>146</v>
      </c>
      <c r="E249" s="202" t="s">
        <v>547</v>
      </c>
      <c r="F249" s="203" t="s">
        <v>548</v>
      </c>
      <c r="G249" s="204" t="s">
        <v>224</v>
      </c>
      <c r="H249" s="205">
        <v>62.06</v>
      </c>
      <c r="I249" s="192"/>
      <c r="J249" s="206">
        <f>ROUND(I249*H249,2)</f>
        <v>0</v>
      </c>
      <c r="K249" s="203" t="s">
        <v>150</v>
      </c>
      <c r="L249" s="27"/>
      <c r="M249" s="123" t="s">
        <v>1</v>
      </c>
      <c r="N249" s="124" t="s">
        <v>42</v>
      </c>
      <c r="O249" s="125">
        <v>0.16400000000000001</v>
      </c>
      <c r="P249" s="125">
        <f>O249*H249</f>
        <v>10.177840000000002</v>
      </c>
      <c r="Q249" s="125">
        <v>0</v>
      </c>
      <c r="R249" s="125">
        <f>Q249*H249</f>
        <v>0</v>
      </c>
      <c r="S249" s="125">
        <v>0</v>
      </c>
      <c r="T249" s="126">
        <f>S249*H249</f>
        <v>0</v>
      </c>
      <c r="AR249" s="127" t="s">
        <v>151</v>
      </c>
      <c r="AT249" s="127" t="s">
        <v>146</v>
      </c>
      <c r="AU249" s="127" t="s">
        <v>85</v>
      </c>
      <c r="AY249" s="17" t="s">
        <v>144</v>
      </c>
      <c r="BE249" s="128">
        <f>IF(N249="základní",J249,0)</f>
        <v>0</v>
      </c>
      <c r="BF249" s="128">
        <f>IF(N249="snížená",J249,0)</f>
        <v>0</v>
      </c>
      <c r="BG249" s="128">
        <f>IF(N249="zákl. přenesená",J249,0)</f>
        <v>0</v>
      </c>
      <c r="BH249" s="128">
        <f>IF(N249="sníž. přenesená",J249,0)</f>
        <v>0</v>
      </c>
      <c r="BI249" s="128">
        <f>IF(N249="nulová",J249,0)</f>
        <v>0</v>
      </c>
      <c r="BJ249" s="17" t="s">
        <v>83</v>
      </c>
      <c r="BK249" s="128">
        <f>ROUND(I249*H249,2)</f>
        <v>0</v>
      </c>
      <c r="BL249" s="17" t="s">
        <v>151</v>
      </c>
      <c r="BM249" s="127" t="s">
        <v>549</v>
      </c>
    </row>
    <row r="250" spans="2:65" s="1" customFormat="1" ht="16.5" customHeight="1">
      <c r="B250" s="27"/>
      <c r="C250" s="215" t="s">
        <v>322</v>
      </c>
      <c r="D250" s="215" t="s">
        <v>217</v>
      </c>
      <c r="E250" s="216" t="s">
        <v>550</v>
      </c>
      <c r="F250" s="217" t="s">
        <v>551</v>
      </c>
      <c r="G250" s="218" t="s">
        <v>205</v>
      </c>
      <c r="H250" s="219">
        <v>13.032999999999999</v>
      </c>
      <c r="I250" s="192"/>
      <c r="J250" s="220">
        <f>ROUND(I250*H250,2)</f>
        <v>0</v>
      </c>
      <c r="K250" s="217" t="s">
        <v>150</v>
      </c>
      <c r="L250" s="145"/>
      <c r="M250" s="146" t="s">
        <v>1</v>
      </c>
      <c r="N250" s="147" t="s">
        <v>42</v>
      </c>
      <c r="O250" s="125">
        <v>0</v>
      </c>
      <c r="P250" s="125">
        <f>O250*H250</f>
        <v>0</v>
      </c>
      <c r="Q250" s="125">
        <v>1</v>
      </c>
      <c r="R250" s="125">
        <f>Q250*H250</f>
        <v>13.032999999999999</v>
      </c>
      <c r="S250" s="125">
        <v>0</v>
      </c>
      <c r="T250" s="126">
        <f>S250*H250</f>
        <v>0</v>
      </c>
      <c r="AR250" s="127" t="s">
        <v>197</v>
      </c>
      <c r="AT250" s="127" t="s">
        <v>217</v>
      </c>
      <c r="AU250" s="127" t="s">
        <v>85</v>
      </c>
      <c r="AY250" s="17" t="s">
        <v>144</v>
      </c>
      <c r="BE250" s="128">
        <f>IF(N250="základní",J250,0)</f>
        <v>0</v>
      </c>
      <c r="BF250" s="128">
        <f>IF(N250="snížená",J250,0)</f>
        <v>0</v>
      </c>
      <c r="BG250" s="128">
        <f>IF(N250="zákl. přenesená",J250,0)</f>
        <v>0</v>
      </c>
      <c r="BH250" s="128">
        <f>IF(N250="sníž. přenesená",J250,0)</f>
        <v>0</v>
      </c>
      <c r="BI250" s="128">
        <f>IF(N250="nulová",J250,0)</f>
        <v>0</v>
      </c>
      <c r="BJ250" s="17" t="s">
        <v>83</v>
      </c>
      <c r="BK250" s="128">
        <f>ROUND(I250*H250,2)</f>
        <v>0</v>
      </c>
      <c r="BL250" s="17" t="s">
        <v>151</v>
      </c>
      <c r="BM250" s="127" t="s">
        <v>552</v>
      </c>
    </row>
    <row r="251" spans="2:65" s="13" customFormat="1">
      <c r="B251" s="133"/>
      <c r="D251" s="207" t="s">
        <v>153</v>
      </c>
      <c r="F251" s="209" t="s">
        <v>553</v>
      </c>
      <c r="H251" s="210">
        <v>13.032999999999999</v>
      </c>
      <c r="L251" s="133"/>
      <c r="M251" s="135"/>
      <c r="T251" s="136"/>
      <c r="AT251" s="134" t="s">
        <v>153</v>
      </c>
      <c r="AU251" s="134" t="s">
        <v>85</v>
      </c>
      <c r="AV251" s="13" t="s">
        <v>85</v>
      </c>
      <c r="AW251" s="13" t="s">
        <v>3</v>
      </c>
      <c r="AX251" s="13" t="s">
        <v>83</v>
      </c>
      <c r="AY251" s="134" t="s">
        <v>144</v>
      </c>
    </row>
    <row r="252" spans="2:65" s="1" customFormat="1" ht="55.5" customHeight="1">
      <c r="B252" s="27"/>
      <c r="C252" s="201" t="s">
        <v>328</v>
      </c>
      <c r="D252" s="201" t="s">
        <v>146</v>
      </c>
      <c r="E252" s="202" t="s">
        <v>554</v>
      </c>
      <c r="F252" s="203" t="s">
        <v>555</v>
      </c>
      <c r="G252" s="204" t="s">
        <v>149</v>
      </c>
      <c r="H252" s="205">
        <v>167.66</v>
      </c>
      <c r="I252" s="192"/>
      <c r="J252" s="206">
        <f>ROUND(I252*H252,2)</f>
        <v>0</v>
      </c>
      <c r="K252" s="203" t="s">
        <v>150</v>
      </c>
      <c r="L252" s="27"/>
      <c r="M252" s="123" t="s">
        <v>1</v>
      </c>
      <c r="N252" s="124" t="s">
        <v>42</v>
      </c>
      <c r="O252" s="125">
        <v>2.75</v>
      </c>
      <c r="P252" s="125">
        <f>O252*H252</f>
        <v>461.065</v>
      </c>
      <c r="Q252" s="125">
        <v>1.54</v>
      </c>
      <c r="R252" s="125">
        <f>Q252*H252</f>
        <v>258.19639999999998</v>
      </c>
      <c r="S252" s="125">
        <v>0</v>
      </c>
      <c r="T252" s="126">
        <f>S252*H252</f>
        <v>0</v>
      </c>
      <c r="AR252" s="127" t="s">
        <v>151</v>
      </c>
      <c r="AT252" s="127" t="s">
        <v>146</v>
      </c>
      <c r="AU252" s="127" t="s">
        <v>85</v>
      </c>
      <c r="AY252" s="17" t="s">
        <v>144</v>
      </c>
      <c r="BE252" s="128">
        <f>IF(N252="základní",J252,0)</f>
        <v>0</v>
      </c>
      <c r="BF252" s="128">
        <f>IF(N252="snížená",J252,0)</f>
        <v>0</v>
      </c>
      <c r="BG252" s="128">
        <f>IF(N252="zákl. přenesená",J252,0)</f>
        <v>0</v>
      </c>
      <c r="BH252" s="128">
        <f>IF(N252="sníž. přenesená",J252,0)</f>
        <v>0</v>
      </c>
      <c r="BI252" s="128">
        <f>IF(N252="nulová",J252,0)</f>
        <v>0</v>
      </c>
      <c r="BJ252" s="17" t="s">
        <v>83</v>
      </c>
      <c r="BK252" s="128">
        <f>ROUND(I252*H252,2)</f>
        <v>0</v>
      </c>
      <c r="BL252" s="17" t="s">
        <v>151</v>
      </c>
      <c r="BM252" s="127" t="s">
        <v>556</v>
      </c>
    </row>
    <row r="253" spans="2:65" s="12" customFormat="1">
      <c r="B253" s="129"/>
      <c r="D253" s="207" t="s">
        <v>153</v>
      </c>
      <c r="E253" s="130" t="s">
        <v>1</v>
      </c>
      <c r="F253" s="208" t="s">
        <v>161</v>
      </c>
      <c r="H253" s="130" t="s">
        <v>1</v>
      </c>
      <c r="L253" s="129"/>
      <c r="M253" s="131"/>
      <c r="T253" s="132"/>
      <c r="AT253" s="130" t="s">
        <v>153</v>
      </c>
      <c r="AU253" s="130" t="s">
        <v>85</v>
      </c>
      <c r="AV253" s="12" t="s">
        <v>83</v>
      </c>
      <c r="AW253" s="12" t="s">
        <v>32</v>
      </c>
      <c r="AX253" s="12" t="s">
        <v>76</v>
      </c>
      <c r="AY253" s="130" t="s">
        <v>144</v>
      </c>
    </row>
    <row r="254" spans="2:65" s="12" customFormat="1">
      <c r="B254" s="129"/>
      <c r="D254" s="207" t="s">
        <v>153</v>
      </c>
      <c r="E254" s="130" t="s">
        <v>1</v>
      </c>
      <c r="F254" s="208" t="s">
        <v>156</v>
      </c>
      <c r="H254" s="130" t="s">
        <v>1</v>
      </c>
      <c r="L254" s="129"/>
      <c r="M254" s="131"/>
      <c r="T254" s="132"/>
      <c r="AT254" s="130" t="s">
        <v>153</v>
      </c>
      <c r="AU254" s="130" t="s">
        <v>85</v>
      </c>
      <c r="AV254" s="12" t="s">
        <v>83</v>
      </c>
      <c r="AW254" s="12" t="s">
        <v>32</v>
      </c>
      <c r="AX254" s="12" t="s">
        <v>76</v>
      </c>
      <c r="AY254" s="130" t="s">
        <v>144</v>
      </c>
    </row>
    <row r="255" spans="2:65" s="13" customFormat="1">
      <c r="B255" s="133"/>
      <c r="D255" s="207" t="s">
        <v>153</v>
      </c>
      <c r="E255" s="134" t="s">
        <v>1</v>
      </c>
      <c r="F255" s="209" t="s">
        <v>557</v>
      </c>
      <c r="H255" s="210">
        <v>167.66</v>
      </c>
      <c r="L255" s="133"/>
      <c r="M255" s="135"/>
      <c r="T255" s="136"/>
      <c r="AT255" s="134" t="s">
        <v>153</v>
      </c>
      <c r="AU255" s="134" t="s">
        <v>85</v>
      </c>
      <c r="AV255" s="13" t="s">
        <v>85</v>
      </c>
      <c r="AW255" s="13" t="s">
        <v>32</v>
      </c>
      <c r="AX255" s="13" t="s">
        <v>83</v>
      </c>
      <c r="AY255" s="134" t="s">
        <v>144</v>
      </c>
    </row>
    <row r="256" spans="2:65" s="1" customFormat="1" ht="44.25" customHeight="1">
      <c r="B256" s="27"/>
      <c r="C256" s="201" t="s">
        <v>334</v>
      </c>
      <c r="D256" s="201" t="s">
        <v>146</v>
      </c>
      <c r="E256" s="202" t="s">
        <v>558</v>
      </c>
      <c r="F256" s="203" t="s">
        <v>559</v>
      </c>
      <c r="G256" s="204" t="s">
        <v>224</v>
      </c>
      <c r="H256" s="205">
        <v>62.06</v>
      </c>
      <c r="I256" s="192"/>
      <c r="J256" s="206">
        <f>ROUND(I256*H256,2)</f>
        <v>0</v>
      </c>
      <c r="K256" s="203" t="s">
        <v>150</v>
      </c>
      <c r="L256" s="27"/>
      <c r="M256" s="123" t="s">
        <v>1</v>
      </c>
      <c r="N256" s="124" t="s">
        <v>42</v>
      </c>
      <c r="O256" s="125">
        <v>1.375</v>
      </c>
      <c r="P256" s="125">
        <f>O256*H256</f>
        <v>85.33250000000001</v>
      </c>
      <c r="Q256" s="125">
        <v>0.361788</v>
      </c>
      <c r="R256" s="125">
        <f>Q256*H256</f>
        <v>22.45256328</v>
      </c>
      <c r="S256" s="125">
        <v>0</v>
      </c>
      <c r="T256" s="126">
        <f>S256*H256</f>
        <v>0</v>
      </c>
      <c r="AR256" s="127" t="s">
        <v>151</v>
      </c>
      <c r="AT256" s="127" t="s">
        <v>146</v>
      </c>
      <c r="AU256" s="127" t="s">
        <v>85</v>
      </c>
      <c r="AY256" s="17" t="s">
        <v>144</v>
      </c>
      <c r="BE256" s="128">
        <f>IF(N256="základní",J256,0)</f>
        <v>0</v>
      </c>
      <c r="BF256" s="128">
        <f>IF(N256="snížená",J256,0)</f>
        <v>0</v>
      </c>
      <c r="BG256" s="128">
        <f>IF(N256="zákl. přenesená",J256,0)</f>
        <v>0</v>
      </c>
      <c r="BH256" s="128">
        <f>IF(N256="sníž. přenesená",J256,0)</f>
        <v>0</v>
      </c>
      <c r="BI256" s="128">
        <f>IF(N256="nulová",J256,0)</f>
        <v>0</v>
      </c>
      <c r="BJ256" s="17" t="s">
        <v>83</v>
      </c>
      <c r="BK256" s="128">
        <f>ROUND(I256*H256,2)</f>
        <v>0</v>
      </c>
      <c r="BL256" s="17" t="s">
        <v>151</v>
      </c>
      <c r="BM256" s="127" t="s">
        <v>560</v>
      </c>
    </row>
    <row r="257" spans="2:65" s="12" customFormat="1">
      <c r="B257" s="129"/>
      <c r="D257" s="207" t="s">
        <v>153</v>
      </c>
      <c r="E257" s="130" t="s">
        <v>1</v>
      </c>
      <c r="F257" s="208" t="s">
        <v>461</v>
      </c>
      <c r="H257" s="130" t="s">
        <v>1</v>
      </c>
      <c r="L257" s="129"/>
      <c r="M257" s="131"/>
      <c r="T257" s="132"/>
      <c r="AT257" s="130" t="s">
        <v>153</v>
      </c>
      <c r="AU257" s="130" t="s">
        <v>85</v>
      </c>
      <c r="AV257" s="12" t="s">
        <v>83</v>
      </c>
      <c r="AW257" s="12" t="s">
        <v>32</v>
      </c>
      <c r="AX257" s="12" t="s">
        <v>76</v>
      </c>
      <c r="AY257" s="130" t="s">
        <v>144</v>
      </c>
    </row>
    <row r="258" spans="2:65" s="12" customFormat="1">
      <c r="B258" s="129"/>
      <c r="D258" s="207" t="s">
        <v>153</v>
      </c>
      <c r="E258" s="130" t="s">
        <v>1</v>
      </c>
      <c r="F258" s="208" t="s">
        <v>156</v>
      </c>
      <c r="H258" s="130" t="s">
        <v>1</v>
      </c>
      <c r="L258" s="129"/>
      <c r="M258" s="131"/>
      <c r="T258" s="132"/>
      <c r="AT258" s="130" t="s">
        <v>153</v>
      </c>
      <c r="AU258" s="130" t="s">
        <v>85</v>
      </c>
      <c r="AV258" s="12" t="s">
        <v>83</v>
      </c>
      <c r="AW258" s="12" t="s">
        <v>32</v>
      </c>
      <c r="AX258" s="12" t="s">
        <v>76</v>
      </c>
      <c r="AY258" s="130" t="s">
        <v>144</v>
      </c>
    </row>
    <row r="259" spans="2:65" s="12" customFormat="1">
      <c r="B259" s="129"/>
      <c r="D259" s="207" t="s">
        <v>153</v>
      </c>
      <c r="E259" s="130" t="s">
        <v>1</v>
      </c>
      <c r="F259" s="208" t="s">
        <v>561</v>
      </c>
      <c r="H259" s="130" t="s">
        <v>1</v>
      </c>
      <c r="L259" s="129"/>
      <c r="M259" s="131"/>
      <c r="T259" s="132"/>
      <c r="AT259" s="130" t="s">
        <v>153</v>
      </c>
      <c r="AU259" s="130" t="s">
        <v>85</v>
      </c>
      <c r="AV259" s="12" t="s">
        <v>83</v>
      </c>
      <c r="AW259" s="12" t="s">
        <v>32</v>
      </c>
      <c r="AX259" s="12" t="s">
        <v>76</v>
      </c>
      <c r="AY259" s="130" t="s">
        <v>144</v>
      </c>
    </row>
    <row r="260" spans="2:65" s="13" customFormat="1">
      <c r="B260" s="133"/>
      <c r="D260" s="207" t="s">
        <v>153</v>
      </c>
      <c r="E260" s="134" t="s">
        <v>1</v>
      </c>
      <c r="F260" s="209" t="s">
        <v>562</v>
      </c>
      <c r="H260" s="210">
        <v>62.06</v>
      </c>
      <c r="L260" s="133"/>
      <c r="M260" s="135"/>
      <c r="T260" s="136"/>
      <c r="AT260" s="134" t="s">
        <v>153</v>
      </c>
      <c r="AU260" s="134" t="s">
        <v>85</v>
      </c>
      <c r="AV260" s="13" t="s">
        <v>85</v>
      </c>
      <c r="AW260" s="13" t="s">
        <v>32</v>
      </c>
      <c r="AX260" s="13" t="s">
        <v>83</v>
      </c>
      <c r="AY260" s="134" t="s">
        <v>144</v>
      </c>
    </row>
    <row r="261" spans="2:65" s="1" customFormat="1" ht="44.25" customHeight="1">
      <c r="B261" s="27"/>
      <c r="C261" s="201" t="s">
        <v>343</v>
      </c>
      <c r="D261" s="201" t="s">
        <v>146</v>
      </c>
      <c r="E261" s="202" t="s">
        <v>563</v>
      </c>
      <c r="F261" s="203" t="s">
        <v>564</v>
      </c>
      <c r="G261" s="204" t="s">
        <v>224</v>
      </c>
      <c r="H261" s="205">
        <v>33.531999999999996</v>
      </c>
      <c r="I261" s="192"/>
      <c r="J261" s="206">
        <f>ROUND(I261*H261,2)</f>
        <v>0</v>
      </c>
      <c r="K261" s="203" t="s">
        <v>150</v>
      </c>
      <c r="L261" s="27"/>
      <c r="M261" s="123" t="s">
        <v>1</v>
      </c>
      <c r="N261" s="124" t="s">
        <v>42</v>
      </c>
      <c r="O261" s="125">
        <v>0.62</v>
      </c>
      <c r="P261" s="125">
        <f>O261*H261</f>
        <v>20.789839999999998</v>
      </c>
      <c r="Q261" s="125">
        <v>2.1219999999999999E-2</v>
      </c>
      <c r="R261" s="125">
        <f>Q261*H261</f>
        <v>0.71154903999999985</v>
      </c>
      <c r="S261" s="125">
        <v>0</v>
      </c>
      <c r="T261" s="126">
        <f>S261*H261</f>
        <v>0</v>
      </c>
      <c r="AR261" s="127" t="s">
        <v>151</v>
      </c>
      <c r="AT261" s="127" t="s">
        <v>146</v>
      </c>
      <c r="AU261" s="127" t="s">
        <v>85</v>
      </c>
      <c r="AY261" s="17" t="s">
        <v>144</v>
      </c>
      <c r="BE261" s="128">
        <f>IF(N261="základní",J261,0)</f>
        <v>0</v>
      </c>
      <c r="BF261" s="128">
        <f>IF(N261="snížená",J261,0)</f>
        <v>0</v>
      </c>
      <c r="BG261" s="128">
        <f>IF(N261="zákl. přenesená",J261,0)</f>
        <v>0</v>
      </c>
      <c r="BH261" s="128">
        <f>IF(N261="sníž. přenesená",J261,0)</f>
        <v>0</v>
      </c>
      <c r="BI261" s="128">
        <f>IF(N261="nulová",J261,0)</f>
        <v>0</v>
      </c>
      <c r="BJ261" s="17" t="s">
        <v>83</v>
      </c>
      <c r="BK261" s="128">
        <f>ROUND(I261*H261,2)</f>
        <v>0</v>
      </c>
      <c r="BL261" s="17" t="s">
        <v>151</v>
      </c>
      <c r="BM261" s="127" t="s">
        <v>565</v>
      </c>
    </row>
    <row r="262" spans="2:65" s="12" customFormat="1" ht="22.5">
      <c r="B262" s="129"/>
      <c r="D262" s="207" t="s">
        <v>153</v>
      </c>
      <c r="E262" s="130" t="s">
        <v>1</v>
      </c>
      <c r="F262" s="208" t="s">
        <v>566</v>
      </c>
      <c r="H262" s="130" t="s">
        <v>1</v>
      </c>
      <c r="L262" s="129"/>
      <c r="M262" s="131"/>
      <c r="T262" s="132"/>
      <c r="AT262" s="130" t="s">
        <v>153</v>
      </c>
      <c r="AU262" s="130" t="s">
        <v>85</v>
      </c>
      <c r="AV262" s="12" t="s">
        <v>83</v>
      </c>
      <c r="AW262" s="12" t="s">
        <v>32</v>
      </c>
      <c r="AX262" s="12" t="s">
        <v>76</v>
      </c>
      <c r="AY262" s="130" t="s">
        <v>144</v>
      </c>
    </row>
    <row r="263" spans="2:65" s="12" customFormat="1">
      <c r="B263" s="129"/>
      <c r="D263" s="207" t="s">
        <v>153</v>
      </c>
      <c r="E263" s="130" t="s">
        <v>1</v>
      </c>
      <c r="F263" s="208" t="s">
        <v>567</v>
      </c>
      <c r="H263" s="130" t="s">
        <v>1</v>
      </c>
      <c r="L263" s="129"/>
      <c r="M263" s="131"/>
      <c r="T263" s="132"/>
      <c r="AT263" s="130" t="s">
        <v>153</v>
      </c>
      <c r="AU263" s="130" t="s">
        <v>85</v>
      </c>
      <c r="AV263" s="12" t="s">
        <v>83</v>
      </c>
      <c r="AW263" s="12" t="s">
        <v>32</v>
      </c>
      <c r="AX263" s="12" t="s">
        <v>76</v>
      </c>
      <c r="AY263" s="130" t="s">
        <v>144</v>
      </c>
    </row>
    <row r="264" spans="2:65" s="12" customFormat="1">
      <c r="B264" s="129"/>
      <c r="D264" s="207" t="s">
        <v>153</v>
      </c>
      <c r="E264" s="130" t="s">
        <v>1</v>
      </c>
      <c r="F264" s="208" t="s">
        <v>568</v>
      </c>
      <c r="H264" s="130" t="s">
        <v>1</v>
      </c>
      <c r="L264" s="129"/>
      <c r="M264" s="131"/>
      <c r="T264" s="132"/>
      <c r="AT264" s="130" t="s">
        <v>153</v>
      </c>
      <c r="AU264" s="130" t="s">
        <v>85</v>
      </c>
      <c r="AV264" s="12" t="s">
        <v>83</v>
      </c>
      <c r="AW264" s="12" t="s">
        <v>32</v>
      </c>
      <c r="AX264" s="12" t="s">
        <v>76</v>
      </c>
      <c r="AY264" s="130" t="s">
        <v>144</v>
      </c>
    </row>
    <row r="265" spans="2:65" s="13" customFormat="1">
      <c r="B265" s="133"/>
      <c r="D265" s="207" t="s">
        <v>153</v>
      </c>
      <c r="E265" s="134" t="s">
        <v>1</v>
      </c>
      <c r="F265" s="209" t="s">
        <v>569</v>
      </c>
      <c r="H265" s="210">
        <v>33.531999999999996</v>
      </c>
      <c r="L265" s="133"/>
      <c r="M265" s="135"/>
      <c r="T265" s="136"/>
      <c r="AT265" s="134" t="s">
        <v>153</v>
      </c>
      <c r="AU265" s="134" t="s">
        <v>85</v>
      </c>
      <c r="AV265" s="13" t="s">
        <v>85</v>
      </c>
      <c r="AW265" s="13" t="s">
        <v>32</v>
      </c>
      <c r="AX265" s="13" t="s">
        <v>83</v>
      </c>
      <c r="AY265" s="134" t="s">
        <v>144</v>
      </c>
    </row>
    <row r="266" spans="2:65" s="11" customFormat="1" ht="22.9" customHeight="1">
      <c r="B266" s="109"/>
      <c r="D266" s="110" t="s">
        <v>75</v>
      </c>
      <c r="E266" s="199" t="s">
        <v>202</v>
      </c>
      <c r="F266" s="199" t="s">
        <v>333</v>
      </c>
      <c r="J266" s="200">
        <f>BK266</f>
        <v>0</v>
      </c>
      <c r="L266" s="109"/>
      <c r="M266" s="111"/>
      <c r="P266" s="112">
        <f>SUM(P267:P290)</f>
        <v>427.65255999999994</v>
      </c>
      <c r="R266" s="112">
        <f>SUM(R267:R290)</f>
        <v>1.0754E-2</v>
      </c>
      <c r="T266" s="113">
        <f>SUM(T267:T290)</f>
        <v>248.22049999999999</v>
      </c>
      <c r="AR266" s="110" t="s">
        <v>83</v>
      </c>
      <c r="AT266" s="114" t="s">
        <v>75</v>
      </c>
      <c r="AU266" s="114" t="s">
        <v>83</v>
      </c>
      <c r="AY266" s="110" t="s">
        <v>144</v>
      </c>
      <c r="BK266" s="115">
        <f>SUM(BK267:BK290)</f>
        <v>0</v>
      </c>
    </row>
    <row r="267" spans="2:65" s="1" customFormat="1" ht="62.65" customHeight="1">
      <c r="B267" s="27"/>
      <c r="C267" s="201" t="s">
        <v>351</v>
      </c>
      <c r="D267" s="201" t="s">
        <v>146</v>
      </c>
      <c r="E267" s="202" t="s">
        <v>570</v>
      </c>
      <c r="F267" s="203" t="s">
        <v>571</v>
      </c>
      <c r="G267" s="204" t="s">
        <v>149</v>
      </c>
      <c r="H267" s="205">
        <v>79.819999999999993</v>
      </c>
      <c r="I267" s="192"/>
      <c r="J267" s="206">
        <f>ROUND(I267*H267,2)</f>
        <v>0</v>
      </c>
      <c r="K267" s="203" t="s">
        <v>150</v>
      </c>
      <c r="L267" s="27"/>
      <c r="M267" s="123" t="s">
        <v>1</v>
      </c>
      <c r="N267" s="124" t="s">
        <v>42</v>
      </c>
      <c r="O267" s="125">
        <v>1.91</v>
      </c>
      <c r="P267" s="125">
        <f>O267*H267</f>
        <v>152.45619999999997</v>
      </c>
      <c r="Q267" s="125">
        <v>0</v>
      </c>
      <c r="R267" s="125">
        <f>Q267*H267</f>
        <v>0</v>
      </c>
      <c r="S267" s="125">
        <v>2.9</v>
      </c>
      <c r="T267" s="126">
        <f>S267*H267</f>
        <v>231.47799999999998</v>
      </c>
      <c r="AR267" s="127" t="s">
        <v>151</v>
      </c>
      <c r="AT267" s="127" t="s">
        <v>146</v>
      </c>
      <c r="AU267" s="127" t="s">
        <v>85</v>
      </c>
      <c r="AY267" s="17" t="s">
        <v>144</v>
      </c>
      <c r="BE267" s="128">
        <f>IF(N267="základní",J267,0)</f>
        <v>0</v>
      </c>
      <c r="BF267" s="128">
        <f>IF(N267="snížená",J267,0)</f>
        <v>0</v>
      </c>
      <c r="BG267" s="128">
        <f>IF(N267="zákl. přenesená",J267,0)</f>
        <v>0</v>
      </c>
      <c r="BH267" s="128">
        <f>IF(N267="sníž. přenesená",J267,0)</f>
        <v>0</v>
      </c>
      <c r="BI267" s="128">
        <f>IF(N267="nulová",J267,0)</f>
        <v>0</v>
      </c>
      <c r="BJ267" s="17" t="s">
        <v>83</v>
      </c>
      <c r="BK267" s="128">
        <f>ROUND(I267*H267,2)</f>
        <v>0</v>
      </c>
      <c r="BL267" s="17" t="s">
        <v>151</v>
      </c>
      <c r="BM267" s="127" t="s">
        <v>572</v>
      </c>
    </row>
    <row r="268" spans="2:65" s="12" customFormat="1">
      <c r="B268" s="129"/>
      <c r="D268" s="207" t="s">
        <v>153</v>
      </c>
      <c r="E268" s="130" t="s">
        <v>1</v>
      </c>
      <c r="F268" s="208" t="s">
        <v>573</v>
      </c>
      <c r="H268" s="130" t="s">
        <v>1</v>
      </c>
      <c r="L268" s="129"/>
      <c r="M268" s="131"/>
      <c r="T268" s="132"/>
      <c r="AT268" s="130" t="s">
        <v>153</v>
      </c>
      <c r="AU268" s="130" t="s">
        <v>85</v>
      </c>
      <c r="AV268" s="12" t="s">
        <v>83</v>
      </c>
      <c r="AW268" s="12" t="s">
        <v>32</v>
      </c>
      <c r="AX268" s="12" t="s">
        <v>76</v>
      </c>
      <c r="AY268" s="130" t="s">
        <v>144</v>
      </c>
    </row>
    <row r="269" spans="2:65" s="12" customFormat="1">
      <c r="B269" s="129"/>
      <c r="D269" s="207" t="s">
        <v>153</v>
      </c>
      <c r="E269" s="130" t="s">
        <v>1</v>
      </c>
      <c r="F269" s="208" t="s">
        <v>156</v>
      </c>
      <c r="H269" s="130" t="s">
        <v>1</v>
      </c>
      <c r="L269" s="129"/>
      <c r="M269" s="131"/>
      <c r="T269" s="132"/>
      <c r="AT269" s="130" t="s">
        <v>153</v>
      </c>
      <c r="AU269" s="130" t="s">
        <v>85</v>
      </c>
      <c r="AV269" s="12" t="s">
        <v>83</v>
      </c>
      <c r="AW269" s="12" t="s">
        <v>32</v>
      </c>
      <c r="AX269" s="12" t="s">
        <v>76</v>
      </c>
      <c r="AY269" s="130" t="s">
        <v>144</v>
      </c>
    </row>
    <row r="270" spans="2:65" s="13" customFormat="1">
      <c r="B270" s="133"/>
      <c r="D270" s="207" t="s">
        <v>153</v>
      </c>
      <c r="E270" s="134" t="s">
        <v>1</v>
      </c>
      <c r="F270" s="209" t="s">
        <v>574</v>
      </c>
      <c r="H270" s="210">
        <v>79.819999999999993</v>
      </c>
      <c r="L270" s="133"/>
      <c r="M270" s="135"/>
      <c r="T270" s="136"/>
      <c r="AT270" s="134" t="s">
        <v>153</v>
      </c>
      <c r="AU270" s="134" t="s">
        <v>85</v>
      </c>
      <c r="AV270" s="13" t="s">
        <v>85</v>
      </c>
      <c r="AW270" s="13" t="s">
        <v>32</v>
      </c>
      <c r="AX270" s="13" t="s">
        <v>83</v>
      </c>
      <c r="AY270" s="134" t="s">
        <v>144</v>
      </c>
    </row>
    <row r="271" spans="2:65" s="1" customFormat="1" ht="49.15" customHeight="1">
      <c r="B271" s="27"/>
      <c r="C271" s="201" t="s">
        <v>356</v>
      </c>
      <c r="D271" s="201" t="s">
        <v>146</v>
      </c>
      <c r="E271" s="202" t="s">
        <v>575</v>
      </c>
      <c r="F271" s="203" t="s">
        <v>576</v>
      </c>
      <c r="G271" s="204" t="s">
        <v>149</v>
      </c>
      <c r="H271" s="205">
        <v>7.6</v>
      </c>
      <c r="I271" s="192"/>
      <c r="J271" s="206">
        <f>ROUND(I271*H271,2)</f>
        <v>0</v>
      </c>
      <c r="K271" s="203" t="s">
        <v>150</v>
      </c>
      <c r="L271" s="27"/>
      <c r="M271" s="123" t="s">
        <v>1</v>
      </c>
      <c r="N271" s="124" t="s">
        <v>42</v>
      </c>
      <c r="O271" s="125">
        <v>3.4260000000000002</v>
      </c>
      <c r="P271" s="125">
        <f>O271*H271</f>
        <v>26.037600000000001</v>
      </c>
      <c r="Q271" s="125">
        <v>0</v>
      </c>
      <c r="R271" s="125">
        <f>Q271*H271</f>
        <v>0</v>
      </c>
      <c r="S271" s="125">
        <v>2.2000000000000002</v>
      </c>
      <c r="T271" s="126">
        <f>S271*H271</f>
        <v>16.72</v>
      </c>
      <c r="AR271" s="127" t="s">
        <v>151</v>
      </c>
      <c r="AT271" s="127" t="s">
        <v>146</v>
      </c>
      <c r="AU271" s="127" t="s">
        <v>85</v>
      </c>
      <c r="AY271" s="17" t="s">
        <v>144</v>
      </c>
      <c r="BE271" s="128">
        <f>IF(N271="základní",J271,0)</f>
        <v>0</v>
      </c>
      <c r="BF271" s="128">
        <f>IF(N271="snížená",J271,0)</f>
        <v>0</v>
      </c>
      <c r="BG271" s="128">
        <f>IF(N271="zákl. přenesená",J271,0)</f>
        <v>0</v>
      </c>
      <c r="BH271" s="128">
        <f>IF(N271="sníž. přenesená",J271,0)</f>
        <v>0</v>
      </c>
      <c r="BI271" s="128">
        <f>IF(N271="nulová",J271,0)</f>
        <v>0</v>
      </c>
      <c r="BJ271" s="17" t="s">
        <v>83</v>
      </c>
      <c r="BK271" s="128">
        <f>ROUND(I271*H271,2)</f>
        <v>0</v>
      </c>
      <c r="BL271" s="17" t="s">
        <v>151</v>
      </c>
      <c r="BM271" s="127" t="s">
        <v>577</v>
      </c>
    </row>
    <row r="272" spans="2:65" s="12" customFormat="1">
      <c r="B272" s="129"/>
      <c r="D272" s="207" t="s">
        <v>153</v>
      </c>
      <c r="E272" s="130" t="s">
        <v>1</v>
      </c>
      <c r="F272" s="208" t="s">
        <v>578</v>
      </c>
      <c r="H272" s="130" t="s">
        <v>1</v>
      </c>
      <c r="L272" s="129"/>
      <c r="M272" s="131"/>
      <c r="T272" s="132"/>
      <c r="AT272" s="130" t="s">
        <v>153</v>
      </c>
      <c r="AU272" s="130" t="s">
        <v>85</v>
      </c>
      <c r="AV272" s="12" t="s">
        <v>83</v>
      </c>
      <c r="AW272" s="12" t="s">
        <v>32</v>
      </c>
      <c r="AX272" s="12" t="s">
        <v>76</v>
      </c>
      <c r="AY272" s="130" t="s">
        <v>144</v>
      </c>
    </row>
    <row r="273" spans="2:65" s="13" customFormat="1">
      <c r="B273" s="133"/>
      <c r="D273" s="207" t="s">
        <v>153</v>
      </c>
      <c r="E273" s="134" t="s">
        <v>1</v>
      </c>
      <c r="F273" s="209" t="s">
        <v>523</v>
      </c>
      <c r="H273" s="210">
        <v>7.6</v>
      </c>
      <c r="L273" s="133"/>
      <c r="M273" s="135"/>
      <c r="T273" s="136"/>
      <c r="AT273" s="134" t="s">
        <v>153</v>
      </c>
      <c r="AU273" s="134" t="s">
        <v>85</v>
      </c>
      <c r="AV273" s="13" t="s">
        <v>85</v>
      </c>
      <c r="AW273" s="13" t="s">
        <v>32</v>
      </c>
      <c r="AX273" s="13" t="s">
        <v>83</v>
      </c>
      <c r="AY273" s="134" t="s">
        <v>144</v>
      </c>
    </row>
    <row r="274" spans="2:65" s="1" customFormat="1" ht="24.2" customHeight="1">
      <c r="B274" s="27"/>
      <c r="C274" s="201" t="s">
        <v>363</v>
      </c>
      <c r="D274" s="201" t="s">
        <v>146</v>
      </c>
      <c r="E274" s="202" t="s">
        <v>335</v>
      </c>
      <c r="F274" s="203" t="s">
        <v>336</v>
      </c>
      <c r="G274" s="204" t="s">
        <v>337</v>
      </c>
      <c r="H274" s="205">
        <v>22.5</v>
      </c>
      <c r="I274" s="192"/>
      <c r="J274" s="206">
        <f>ROUND(I274*H274,2)</f>
        <v>0</v>
      </c>
      <c r="K274" s="203" t="s">
        <v>150</v>
      </c>
      <c r="L274" s="27"/>
      <c r="M274" s="123" t="s">
        <v>1</v>
      </c>
      <c r="N274" s="124" t="s">
        <v>42</v>
      </c>
      <c r="O274" s="125">
        <v>0.36</v>
      </c>
      <c r="P274" s="125">
        <f>O274*H274</f>
        <v>8.1</v>
      </c>
      <c r="Q274" s="125">
        <v>2.0000000000000002E-5</v>
      </c>
      <c r="R274" s="125">
        <f>Q274*H274</f>
        <v>4.5000000000000004E-4</v>
      </c>
      <c r="S274" s="125">
        <v>1E-3</v>
      </c>
      <c r="T274" s="126">
        <f>S274*H274</f>
        <v>2.2499999999999999E-2</v>
      </c>
      <c r="AR274" s="127" t="s">
        <v>151</v>
      </c>
      <c r="AT274" s="127" t="s">
        <v>146</v>
      </c>
      <c r="AU274" s="127" t="s">
        <v>85</v>
      </c>
      <c r="AY274" s="17" t="s">
        <v>144</v>
      </c>
      <c r="BE274" s="128">
        <f>IF(N274="základní",J274,0)</f>
        <v>0</v>
      </c>
      <c r="BF274" s="128">
        <f>IF(N274="snížená",J274,0)</f>
        <v>0</v>
      </c>
      <c r="BG274" s="128">
        <f>IF(N274="zákl. přenesená",J274,0)</f>
        <v>0</v>
      </c>
      <c r="BH274" s="128">
        <f>IF(N274="sníž. přenesená",J274,0)</f>
        <v>0</v>
      </c>
      <c r="BI274" s="128">
        <f>IF(N274="nulová",J274,0)</f>
        <v>0</v>
      </c>
      <c r="BJ274" s="17" t="s">
        <v>83</v>
      </c>
      <c r="BK274" s="128">
        <f>ROUND(I274*H274,2)</f>
        <v>0</v>
      </c>
      <c r="BL274" s="17" t="s">
        <v>151</v>
      </c>
      <c r="BM274" s="127" t="s">
        <v>579</v>
      </c>
    </row>
    <row r="275" spans="2:65" s="12" customFormat="1">
      <c r="B275" s="129"/>
      <c r="D275" s="207" t="s">
        <v>153</v>
      </c>
      <c r="E275" s="130" t="s">
        <v>1</v>
      </c>
      <c r="F275" s="208" t="s">
        <v>339</v>
      </c>
      <c r="H275" s="130" t="s">
        <v>1</v>
      </c>
      <c r="L275" s="129"/>
      <c r="M275" s="131"/>
      <c r="T275" s="132"/>
      <c r="AT275" s="130" t="s">
        <v>153</v>
      </c>
      <c r="AU275" s="130" t="s">
        <v>85</v>
      </c>
      <c r="AV275" s="12" t="s">
        <v>83</v>
      </c>
      <c r="AW275" s="12" t="s">
        <v>32</v>
      </c>
      <c r="AX275" s="12" t="s">
        <v>76</v>
      </c>
      <c r="AY275" s="130" t="s">
        <v>144</v>
      </c>
    </row>
    <row r="276" spans="2:65" s="13" customFormat="1">
      <c r="B276" s="133"/>
      <c r="D276" s="207" t="s">
        <v>153</v>
      </c>
      <c r="E276" s="134" t="s">
        <v>1</v>
      </c>
      <c r="F276" s="209" t="s">
        <v>580</v>
      </c>
      <c r="H276" s="210">
        <v>22.5</v>
      </c>
      <c r="L276" s="133"/>
      <c r="M276" s="135"/>
      <c r="T276" s="136"/>
      <c r="AT276" s="134" t="s">
        <v>153</v>
      </c>
      <c r="AU276" s="134" t="s">
        <v>85</v>
      </c>
      <c r="AV276" s="13" t="s">
        <v>85</v>
      </c>
      <c r="AW276" s="13" t="s">
        <v>32</v>
      </c>
      <c r="AX276" s="13" t="s">
        <v>83</v>
      </c>
      <c r="AY276" s="134" t="s">
        <v>144</v>
      </c>
    </row>
    <row r="277" spans="2:65" s="1" customFormat="1" ht="24.2" customHeight="1">
      <c r="B277" s="27"/>
      <c r="C277" s="201" t="s">
        <v>369</v>
      </c>
      <c r="D277" s="201" t="s">
        <v>146</v>
      </c>
      <c r="E277" s="202" t="s">
        <v>581</v>
      </c>
      <c r="F277" s="203" t="s">
        <v>582</v>
      </c>
      <c r="G277" s="204" t="s">
        <v>224</v>
      </c>
      <c r="H277" s="205">
        <v>805.32</v>
      </c>
      <c r="I277" s="192"/>
      <c r="J277" s="206">
        <f>ROUND(I277*H277,2)</f>
        <v>0</v>
      </c>
      <c r="K277" s="203" t="s">
        <v>150</v>
      </c>
      <c r="L277" s="27"/>
      <c r="M277" s="123" t="s">
        <v>1</v>
      </c>
      <c r="N277" s="124" t="s">
        <v>42</v>
      </c>
      <c r="O277" s="125">
        <v>0.27300000000000002</v>
      </c>
      <c r="P277" s="125">
        <f>O277*H277</f>
        <v>219.85236000000003</v>
      </c>
      <c r="Q277" s="125">
        <v>0</v>
      </c>
      <c r="R277" s="125">
        <f>Q277*H277</f>
        <v>0</v>
      </c>
      <c r="S277" s="125">
        <v>0</v>
      </c>
      <c r="T277" s="126">
        <f>S277*H277</f>
        <v>0</v>
      </c>
      <c r="AR277" s="127" t="s">
        <v>151</v>
      </c>
      <c r="AT277" s="127" t="s">
        <v>146</v>
      </c>
      <c r="AU277" s="127" t="s">
        <v>85</v>
      </c>
      <c r="AY277" s="17" t="s">
        <v>144</v>
      </c>
      <c r="BE277" s="128">
        <f>IF(N277="základní",J277,0)</f>
        <v>0</v>
      </c>
      <c r="BF277" s="128">
        <f>IF(N277="snížená",J277,0)</f>
        <v>0</v>
      </c>
      <c r="BG277" s="128">
        <f>IF(N277="zákl. přenesená",J277,0)</f>
        <v>0</v>
      </c>
      <c r="BH277" s="128">
        <f>IF(N277="sníž. přenesená",J277,0)</f>
        <v>0</v>
      </c>
      <c r="BI277" s="128">
        <f>IF(N277="nulová",J277,0)</f>
        <v>0</v>
      </c>
      <c r="BJ277" s="17" t="s">
        <v>83</v>
      </c>
      <c r="BK277" s="128">
        <f>ROUND(I277*H277,2)</f>
        <v>0</v>
      </c>
      <c r="BL277" s="17" t="s">
        <v>151</v>
      </c>
      <c r="BM277" s="127" t="s">
        <v>583</v>
      </c>
    </row>
    <row r="278" spans="2:65" s="12" customFormat="1">
      <c r="B278" s="129"/>
      <c r="D278" s="207" t="s">
        <v>153</v>
      </c>
      <c r="E278" s="130" t="s">
        <v>1</v>
      </c>
      <c r="F278" s="208" t="s">
        <v>584</v>
      </c>
      <c r="H278" s="130" t="s">
        <v>1</v>
      </c>
      <c r="L278" s="129"/>
      <c r="M278" s="131"/>
      <c r="T278" s="132"/>
      <c r="AT278" s="130" t="s">
        <v>153</v>
      </c>
      <c r="AU278" s="130" t="s">
        <v>85</v>
      </c>
      <c r="AV278" s="12" t="s">
        <v>83</v>
      </c>
      <c r="AW278" s="12" t="s">
        <v>32</v>
      </c>
      <c r="AX278" s="12" t="s">
        <v>76</v>
      </c>
      <c r="AY278" s="130" t="s">
        <v>144</v>
      </c>
    </row>
    <row r="279" spans="2:65" s="13" customFormat="1">
      <c r="B279" s="133"/>
      <c r="D279" s="207" t="s">
        <v>153</v>
      </c>
      <c r="E279" s="134" t="s">
        <v>1</v>
      </c>
      <c r="F279" s="209" t="s">
        <v>585</v>
      </c>
      <c r="H279" s="210">
        <v>470</v>
      </c>
      <c r="L279" s="133"/>
      <c r="M279" s="135"/>
      <c r="T279" s="136"/>
      <c r="AT279" s="134" t="s">
        <v>153</v>
      </c>
      <c r="AU279" s="134" t="s">
        <v>85</v>
      </c>
      <c r="AV279" s="13" t="s">
        <v>85</v>
      </c>
      <c r="AW279" s="13" t="s">
        <v>32</v>
      </c>
      <c r="AX279" s="13" t="s">
        <v>76</v>
      </c>
      <c r="AY279" s="134" t="s">
        <v>144</v>
      </c>
    </row>
    <row r="280" spans="2:65" s="13" customFormat="1">
      <c r="B280" s="133"/>
      <c r="D280" s="207" t="s">
        <v>153</v>
      </c>
      <c r="E280" s="134" t="s">
        <v>1</v>
      </c>
      <c r="F280" s="209" t="s">
        <v>586</v>
      </c>
      <c r="H280" s="210">
        <v>335.32</v>
      </c>
      <c r="L280" s="133"/>
      <c r="M280" s="135"/>
      <c r="T280" s="136"/>
      <c r="AT280" s="134" t="s">
        <v>153</v>
      </c>
      <c r="AU280" s="134" t="s">
        <v>85</v>
      </c>
      <c r="AV280" s="13" t="s">
        <v>85</v>
      </c>
      <c r="AW280" s="13" t="s">
        <v>32</v>
      </c>
      <c r="AX280" s="13" t="s">
        <v>76</v>
      </c>
      <c r="AY280" s="134" t="s">
        <v>144</v>
      </c>
    </row>
    <row r="281" spans="2:65" s="14" customFormat="1">
      <c r="B281" s="137"/>
      <c r="D281" s="207" t="s">
        <v>153</v>
      </c>
      <c r="E281" s="138" t="s">
        <v>1</v>
      </c>
      <c r="F281" s="211" t="s">
        <v>175</v>
      </c>
      <c r="H281" s="212">
        <v>805.32</v>
      </c>
      <c r="L281" s="137"/>
      <c r="M281" s="139"/>
      <c r="T281" s="140"/>
      <c r="AT281" s="138" t="s">
        <v>153</v>
      </c>
      <c r="AU281" s="138" t="s">
        <v>85</v>
      </c>
      <c r="AV281" s="14" t="s">
        <v>151</v>
      </c>
      <c r="AW281" s="14" t="s">
        <v>32</v>
      </c>
      <c r="AX281" s="14" t="s">
        <v>83</v>
      </c>
      <c r="AY281" s="138" t="s">
        <v>144</v>
      </c>
    </row>
    <row r="282" spans="2:65" s="1" customFormat="1" ht="37.9" customHeight="1">
      <c r="B282" s="27"/>
      <c r="C282" s="201" t="s">
        <v>375</v>
      </c>
      <c r="D282" s="201" t="s">
        <v>146</v>
      </c>
      <c r="E282" s="202" t="s">
        <v>587</v>
      </c>
      <c r="F282" s="203" t="s">
        <v>588</v>
      </c>
      <c r="G282" s="204" t="s">
        <v>337</v>
      </c>
      <c r="H282" s="205">
        <v>9.6</v>
      </c>
      <c r="I282" s="192"/>
      <c r="J282" s="206">
        <f>ROUND(I282*H282,2)</f>
        <v>0</v>
      </c>
      <c r="K282" s="203" t="s">
        <v>150</v>
      </c>
      <c r="L282" s="27"/>
      <c r="M282" s="123" t="s">
        <v>1</v>
      </c>
      <c r="N282" s="124" t="s">
        <v>42</v>
      </c>
      <c r="O282" s="125">
        <v>2.2090000000000001</v>
      </c>
      <c r="P282" s="125">
        <f>O282*H282</f>
        <v>21.206399999999999</v>
      </c>
      <c r="Q282" s="125">
        <v>2.4000000000000001E-4</v>
      </c>
      <c r="R282" s="125">
        <f>Q282*H282</f>
        <v>2.3040000000000001E-3</v>
      </c>
      <c r="S282" s="125">
        <v>0</v>
      </c>
      <c r="T282" s="126">
        <f>S282*H282</f>
        <v>0</v>
      </c>
      <c r="AR282" s="127" t="s">
        <v>151</v>
      </c>
      <c r="AT282" s="127" t="s">
        <v>146</v>
      </c>
      <c r="AU282" s="127" t="s">
        <v>85</v>
      </c>
      <c r="AY282" s="17" t="s">
        <v>144</v>
      </c>
      <c r="BE282" s="128">
        <f>IF(N282="základní",J282,0)</f>
        <v>0</v>
      </c>
      <c r="BF282" s="128">
        <f>IF(N282="snížená",J282,0)</f>
        <v>0</v>
      </c>
      <c r="BG282" s="128">
        <f>IF(N282="zákl. přenesená",J282,0)</f>
        <v>0</v>
      </c>
      <c r="BH282" s="128">
        <f>IF(N282="sníž. přenesená",J282,0)</f>
        <v>0</v>
      </c>
      <c r="BI282" s="128">
        <f>IF(N282="nulová",J282,0)</f>
        <v>0</v>
      </c>
      <c r="BJ282" s="17" t="s">
        <v>83</v>
      </c>
      <c r="BK282" s="128">
        <f>ROUND(I282*H282,2)</f>
        <v>0</v>
      </c>
      <c r="BL282" s="17" t="s">
        <v>151</v>
      </c>
      <c r="BM282" s="127" t="s">
        <v>589</v>
      </c>
    </row>
    <row r="283" spans="2:65" s="13" customFormat="1">
      <c r="B283" s="133"/>
      <c r="D283" s="207" t="s">
        <v>153</v>
      </c>
      <c r="E283" s="134" t="s">
        <v>1</v>
      </c>
      <c r="F283" s="209" t="s">
        <v>590</v>
      </c>
      <c r="H283" s="210">
        <v>3.6</v>
      </c>
      <c r="L283" s="133"/>
      <c r="M283" s="135"/>
      <c r="T283" s="136"/>
      <c r="AT283" s="134" t="s">
        <v>153</v>
      </c>
      <c r="AU283" s="134" t="s">
        <v>85</v>
      </c>
      <c r="AV283" s="13" t="s">
        <v>85</v>
      </c>
      <c r="AW283" s="13" t="s">
        <v>32</v>
      </c>
      <c r="AX283" s="13" t="s">
        <v>76</v>
      </c>
      <c r="AY283" s="134" t="s">
        <v>144</v>
      </c>
    </row>
    <row r="284" spans="2:65" s="13" customFormat="1">
      <c r="B284" s="133"/>
      <c r="D284" s="207" t="s">
        <v>153</v>
      </c>
      <c r="E284" s="134" t="s">
        <v>1</v>
      </c>
      <c r="F284" s="209" t="s">
        <v>591</v>
      </c>
      <c r="H284" s="210">
        <v>6</v>
      </c>
      <c r="L284" s="133"/>
      <c r="M284" s="135"/>
      <c r="T284" s="136"/>
      <c r="AT284" s="134" t="s">
        <v>153</v>
      </c>
      <c r="AU284" s="134" t="s">
        <v>85</v>
      </c>
      <c r="AV284" s="13" t="s">
        <v>85</v>
      </c>
      <c r="AW284" s="13" t="s">
        <v>32</v>
      </c>
      <c r="AX284" s="13" t="s">
        <v>76</v>
      </c>
      <c r="AY284" s="134" t="s">
        <v>144</v>
      </c>
    </row>
    <row r="285" spans="2:65" s="14" customFormat="1">
      <c r="B285" s="137"/>
      <c r="D285" s="207" t="s">
        <v>153</v>
      </c>
      <c r="E285" s="138" t="s">
        <v>1</v>
      </c>
      <c r="F285" s="211" t="s">
        <v>175</v>
      </c>
      <c r="H285" s="212">
        <v>9.6</v>
      </c>
      <c r="L285" s="137"/>
      <c r="M285" s="139"/>
      <c r="T285" s="140"/>
      <c r="AT285" s="138" t="s">
        <v>153</v>
      </c>
      <c r="AU285" s="138" t="s">
        <v>85</v>
      </c>
      <c r="AV285" s="14" t="s">
        <v>151</v>
      </c>
      <c r="AW285" s="14" t="s">
        <v>32</v>
      </c>
      <c r="AX285" s="14" t="s">
        <v>83</v>
      </c>
      <c r="AY285" s="138" t="s">
        <v>144</v>
      </c>
    </row>
    <row r="286" spans="2:65" s="1" customFormat="1" ht="24.2" customHeight="1">
      <c r="B286" s="27"/>
      <c r="C286" s="215" t="s">
        <v>381</v>
      </c>
      <c r="D286" s="215" t="s">
        <v>217</v>
      </c>
      <c r="E286" s="216" t="s">
        <v>592</v>
      </c>
      <c r="F286" s="217" t="s">
        <v>593</v>
      </c>
      <c r="G286" s="218" t="s">
        <v>205</v>
      </c>
      <c r="H286" s="219">
        <v>8.0000000000000002E-3</v>
      </c>
      <c r="I286" s="192"/>
      <c r="J286" s="220">
        <f>ROUND(I286*H286,2)</f>
        <v>0</v>
      </c>
      <c r="K286" s="217" t="s">
        <v>150</v>
      </c>
      <c r="L286" s="145"/>
      <c r="M286" s="146" t="s">
        <v>1</v>
      </c>
      <c r="N286" s="147" t="s">
        <v>42</v>
      </c>
      <c r="O286" s="125">
        <v>0</v>
      </c>
      <c r="P286" s="125">
        <f>O286*H286</f>
        <v>0</v>
      </c>
      <c r="Q286" s="125">
        <v>1</v>
      </c>
      <c r="R286" s="125">
        <f>Q286*H286</f>
        <v>8.0000000000000002E-3</v>
      </c>
      <c r="S286" s="125">
        <v>0</v>
      </c>
      <c r="T286" s="126">
        <f>S286*H286</f>
        <v>0</v>
      </c>
      <c r="AR286" s="127" t="s">
        <v>197</v>
      </c>
      <c r="AT286" s="127" t="s">
        <v>217</v>
      </c>
      <c r="AU286" s="127" t="s">
        <v>85</v>
      </c>
      <c r="AY286" s="17" t="s">
        <v>144</v>
      </c>
      <c r="BE286" s="128">
        <f>IF(N286="základní",J286,0)</f>
        <v>0</v>
      </c>
      <c r="BF286" s="128">
        <f>IF(N286="snížená",J286,0)</f>
        <v>0</v>
      </c>
      <c r="BG286" s="128">
        <f>IF(N286="zákl. přenesená",J286,0)</f>
        <v>0</v>
      </c>
      <c r="BH286" s="128">
        <f>IF(N286="sníž. přenesená",J286,0)</f>
        <v>0</v>
      </c>
      <c r="BI286" s="128">
        <f>IF(N286="nulová",J286,0)</f>
        <v>0</v>
      </c>
      <c r="BJ286" s="17" t="s">
        <v>83</v>
      </c>
      <c r="BK286" s="128">
        <f>ROUND(I286*H286,2)</f>
        <v>0</v>
      </c>
      <c r="BL286" s="17" t="s">
        <v>151</v>
      </c>
      <c r="BM286" s="127" t="s">
        <v>594</v>
      </c>
    </row>
    <row r="287" spans="2:65" s="1" customFormat="1" ht="19.5">
      <c r="B287" s="27"/>
      <c r="D287" s="207" t="s">
        <v>360</v>
      </c>
      <c r="F287" s="221" t="s">
        <v>595</v>
      </c>
      <c r="L287" s="27"/>
      <c r="M287" s="148"/>
      <c r="T287" s="49"/>
      <c r="AT287" s="17" t="s">
        <v>360</v>
      </c>
      <c r="AU287" s="17" t="s">
        <v>85</v>
      </c>
    </row>
    <row r="288" spans="2:65" s="13" customFormat="1">
      <c r="B288" s="133"/>
      <c r="D288" s="207" t="s">
        <v>153</v>
      </c>
      <c r="E288" s="134" t="s">
        <v>1</v>
      </c>
      <c r="F288" s="209" t="s">
        <v>596</v>
      </c>
      <c r="H288" s="210">
        <v>3.0000000000000001E-3</v>
      </c>
      <c r="L288" s="133"/>
      <c r="M288" s="135"/>
      <c r="T288" s="136"/>
      <c r="AT288" s="134" t="s">
        <v>153</v>
      </c>
      <c r="AU288" s="134" t="s">
        <v>85</v>
      </c>
      <c r="AV288" s="13" t="s">
        <v>85</v>
      </c>
      <c r="AW288" s="13" t="s">
        <v>32</v>
      </c>
      <c r="AX288" s="13" t="s">
        <v>76</v>
      </c>
      <c r="AY288" s="134" t="s">
        <v>144</v>
      </c>
    </row>
    <row r="289" spans="2:65" s="13" customFormat="1">
      <c r="B289" s="133"/>
      <c r="D289" s="207" t="s">
        <v>153</v>
      </c>
      <c r="E289" s="134" t="s">
        <v>1</v>
      </c>
      <c r="F289" s="209" t="s">
        <v>597</v>
      </c>
      <c r="H289" s="210">
        <v>5.0000000000000001E-3</v>
      </c>
      <c r="L289" s="133"/>
      <c r="M289" s="135"/>
      <c r="T289" s="136"/>
      <c r="AT289" s="134" t="s">
        <v>153</v>
      </c>
      <c r="AU289" s="134" t="s">
        <v>85</v>
      </c>
      <c r="AV289" s="13" t="s">
        <v>85</v>
      </c>
      <c r="AW289" s="13" t="s">
        <v>32</v>
      </c>
      <c r="AX289" s="13" t="s">
        <v>76</v>
      </c>
      <c r="AY289" s="134" t="s">
        <v>144</v>
      </c>
    </row>
    <row r="290" spans="2:65" s="14" customFormat="1">
      <c r="B290" s="137"/>
      <c r="D290" s="207" t="s">
        <v>153</v>
      </c>
      <c r="E290" s="138" t="s">
        <v>1</v>
      </c>
      <c r="F290" s="211" t="s">
        <v>175</v>
      </c>
      <c r="H290" s="212">
        <v>8.0000000000000002E-3</v>
      </c>
      <c r="L290" s="137"/>
      <c r="M290" s="139"/>
      <c r="T290" s="140"/>
      <c r="AT290" s="138" t="s">
        <v>153</v>
      </c>
      <c r="AU290" s="138" t="s">
        <v>85</v>
      </c>
      <c r="AV290" s="14" t="s">
        <v>151</v>
      </c>
      <c r="AW290" s="14" t="s">
        <v>32</v>
      </c>
      <c r="AX290" s="14" t="s">
        <v>83</v>
      </c>
      <c r="AY290" s="138" t="s">
        <v>144</v>
      </c>
    </row>
    <row r="291" spans="2:65" s="11" customFormat="1" ht="22.9" customHeight="1">
      <c r="B291" s="109"/>
      <c r="D291" s="110" t="s">
        <v>75</v>
      </c>
      <c r="E291" s="199" t="s">
        <v>424</v>
      </c>
      <c r="F291" s="199" t="s">
        <v>425</v>
      </c>
      <c r="J291" s="200">
        <f>BK291</f>
        <v>0</v>
      </c>
      <c r="L291" s="109"/>
      <c r="M291" s="111"/>
      <c r="P291" s="112">
        <f>SUM(P292:P304)</f>
        <v>13.552595</v>
      </c>
      <c r="R291" s="112">
        <f>SUM(R292:R304)</f>
        <v>0</v>
      </c>
      <c r="T291" s="113">
        <f>SUM(T292:T304)</f>
        <v>0</v>
      </c>
      <c r="AR291" s="110" t="s">
        <v>83</v>
      </c>
      <c r="AT291" s="114" t="s">
        <v>75</v>
      </c>
      <c r="AU291" s="114" t="s">
        <v>83</v>
      </c>
      <c r="AY291" s="110" t="s">
        <v>144</v>
      </c>
      <c r="BK291" s="115">
        <f>SUM(BK292:BK304)</f>
        <v>0</v>
      </c>
    </row>
    <row r="292" spans="2:65" s="1" customFormat="1" ht="37.9" customHeight="1">
      <c r="B292" s="27"/>
      <c r="C292" s="201" t="s">
        <v>386</v>
      </c>
      <c r="D292" s="201" t="s">
        <v>146</v>
      </c>
      <c r="E292" s="202" t="s">
        <v>426</v>
      </c>
      <c r="F292" s="203" t="s">
        <v>427</v>
      </c>
      <c r="G292" s="204" t="s">
        <v>205</v>
      </c>
      <c r="H292" s="205">
        <v>229.70500000000001</v>
      </c>
      <c r="I292" s="192"/>
      <c r="J292" s="206">
        <f>ROUND(I292*H292,2)</f>
        <v>0</v>
      </c>
      <c r="K292" s="203" t="s">
        <v>150</v>
      </c>
      <c r="L292" s="27"/>
      <c r="M292" s="123" t="s">
        <v>1</v>
      </c>
      <c r="N292" s="124" t="s">
        <v>42</v>
      </c>
      <c r="O292" s="125">
        <v>3.2000000000000001E-2</v>
      </c>
      <c r="P292" s="125">
        <f>O292*H292</f>
        <v>7.3505600000000006</v>
      </c>
      <c r="Q292" s="125">
        <v>0</v>
      </c>
      <c r="R292" s="125">
        <f>Q292*H292</f>
        <v>0</v>
      </c>
      <c r="S292" s="125">
        <v>0</v>
      </c>
      <c r="T292" s="126">
        <f>S292*H292</f>
        <v>0</v>
      </c>
      <c r="AR292" s="127" t="s">
        <v>151</v>
      </c>
      <c r="AT292" s="127" t="s">
        <v>146</v>
      </c>
      <c r="AU292" s="127" t="s">
        <v>85</v>
      </c>
      <c r="AY292" s="17" t="s">
        <v>144</v>
      </c>
      <c r="BE292" s="128">
        <f>IF(N292="základní",J292,0)</f>
        <v>0</v>
      </c>
      <c r="BF292" s="128">
        <f>IF(N292="snížená",J292,0)</f>
        <v>0</v>
      </c>
      <c r="BG292" s="128">
        <f>IF(N292="zákl. přenesená",J292,0)</f>
        <v>0</v>
      </c>
      <c r="BH292" s="128">
        <f>IF(N292="sníž. přenesená",J292,0)</f>
        <v>0</v>
      </c>
      <c r="BI292" s="128">
        <f>IF(N292="nulová",J292,0)</f>
        <v>0</v>
      </c>
      <c r="BJ292" s="17" t="s">
        <v>83</v>
      </c>
      <c r="BK292" s="128">
        <f>ROUND(I292*H292,2)</f>
        <v>0</v>
      </c>
      <c r="BL292" s="17" t="s">
        <v>151</v>
      </c>
      <c r="BM292" s="127" t="s">
        <v>598</v>
      </c>
    </row>
    <row r="293" spans="2:65" s="13" customFormat="1">
      <c r="B293" s="133"/>
      <c r="D293" s="207" t="s">
        <v>153</v>
      </c>
      <c r="E293" s="134" t="s">
        <v>1</v>
      </c>
      <c r="F293" s="209" t="s">
        <v>599</v>
      </c>
      <c r="H293" s="210">
        <v>271.02100000000002</v>
      </c>
      <c r="L293" s="133"/>
      <c r="M293" s="135"/>
      <c r="T293" s="136"/>
      <c r="AT293" s="134" t="s">
        <v>153</v>
      </c>
      <c r="AU293" s="134" t="s">
        <v>85</v>
      </c>
      <c r="AV293" s="13" t="s">
        <v>85</v>
      </c>
      <c r="AW293" s="13" t="s">
        <v>32</v>
      </c>
      <c r="AX293" s="13" t="s">
        <v>76</v>
      </c>
      <c r="AY293" s="134" t="s">
        <v>144</v>
      </c>
    </row>
    <row r="294" spans="2:65" s="13" customFormat="1">
      <c r="B294" s="133"/>
      <c r="D294" s="207" t="s">
        <v>153</v>
      </c>
      <c r="E294" s="134" t="s">
        <v>1</v>
      </c>
      <c r="F294" s="209" t="s">
        <v>600</v>
      </c>
      <c r="H294" s="210">
        <v>-41.316000000000003</v>
      </c>
      <c r="L294" s="133"/>
      <c r="M294" s="135"/>
      <c r="T294" s="136"/>
      <c r="AT294" s="134" t="s">
        <v>153</v>
      </c>
      <c r="AU294" s="134" t="s">
        <v>85</v>
      </c>
      <c r="AV294" s="13" t="s">
        <v>85</v>
      </c>
      <c r="AW294" s="13" t="s">
        <v>32</v>
      </c>
      <c r="AX294" s="13" t="s">
        <v>76</v>
      </c>
      <c r="AY294" s="134" t="s">
        <v>144</v>
      </c>
    </row>
    <row r="295" spans="2:65" s="14" customFormat="1">
      <c r="B295" s="137"/>
      <c r="D295" s="207" t="s">
        <v>153</v>
      </c>
      <c r="E295" s="138" t="s">
        <v>1</v>
      </c>
      <c r="F295" s="211" t="s">
        <v>175</v>
      </c>
      <c r="H295" s="212">
        <v>229.70500000000001</v>
      </c>
      <c r="L295" s="137"/>
      <c r="M295" s="139"/>
      <c r="T295" s="140"/>
      <c r="AT295" s="138" t="s">
        <v>153</v>
      </c>
      <c r="AU295" s="138" t="s">
        <v>85</v>
      </c>
      <c r="AV295" s="14" t="s">
        <v>151</v>
      </c>
      <c r="AW295" s="14" t="s">
        <v>32</v>
      </c>
      <c r="AX295" s="14" t="s">
        <v>83</v>
      </c>
      <c r="AY295" s="138" t="s">
        <v>144</v>
      </c>
    </row>
    <row r="296" spans="2:65" s="1" customFormat="1" ht="37.9" customHeight="1">
      <c r="B296" s="27"/>
      <c r="C296" s="201" t="s">
        <v>390</v>
      </c>
      <c r="D296" s="201" t="s">
        <v>146</v>
      </c>
      <c r="E296" s="202" t="s">
        <v>428</v>
      </c>
      <c r="F296" s="203" t="s">
        <v>429</v>
      </c>
      <c r="G296" s="204" t="s">
        <v>205</v>
      </c>
      <c r="H296" s="205">
        <v>2067.3449999999998</v>
      </c>
      <c r="I296" s="192"/>
      <c r="J296" s="206">
        <f>ROUND(I296*H296,2)</f>
        <v>0</v>
      </c>
      <c r="K296" s="203" t="s">
        <v>150</v>
      </c>
      <c r="L296" s="27"/>
      <c r="M296" s="123" t="s">
        <v>1</v>
      </c>
      <c r="N296" s="124" t="s">
        <v>42</v>
      </c>
      <c r="O296" s="125">
        <v>3.0000000000000001E-3</v>
      </c>
      <c r="P296" s="125">
        <f>O296*H296</f>
        <v>6.2020349999999995</v>
      </c>
      <c r="Q296" s="125">
        <v>0</v>
      </c>
      <c r="R296" s="125">
        <f>Q296*H296</f>
        <v>0</v>
      </c>
      <c r="S296" s="125">
        <v>0</v>
      </c>
      <c r="T296" s="126">
        <f>S296*H296</f>
        <v>0</v>
      </c>
      <c r="AR296" s="127" t="s">
        <v>151</v>
      </c>
      <c r="AT296" s="127" t="s">
        <v>146</v>
      </c>
      <c r="AU296" s="127" t="s">
        <v>85</v>
      </c>
      <c r="AY296" s="17" t="s">
        <v>144</v>
      </c>
      <c r="BE296" s="128">
        <f>IF(N296="základní",J296,0)</f>
        <v>0</v>
      </c>
      <c r="BF296" s="128">
        <f>IF(N296="snížená",J296,0)</f>
        <v>0</v>
      </c>
      <c r="BG296" s="128">
        <f>IF(N296="zákl. přenesená",J296,0)</f>
        <v>0</v>
      </c>
      <c r="BH296" s="128">
        <f>IF(N296="sníž. přenesená",J296,0)</f>
        <v>0</v>
      </c>
      <c r="BI296" s="128">
        <f>IF(N296="nulová",J296,0)</f>
        <v>0</v>
      </c>
      <c r="BJ296" s="17" t="s">
        <v>83</v>
      </c>
      <c r="BK296" s="128">
        <f>ROUND(I296*H296,2)</f>
        <v>0</v>
      </c>
      <c r="BL296" s="17" t="s">
        <v>151</v>
      </c>
      <c r="BM296" s="127" t="s">
        <v>601</v>
      </c>
    </row>
    <row r="297" spans="2:65" s="12" customFormat="1">
      <c r="B297" s="129"/>
      <c r="D297" s="207" t="s">
        <v>153</v>
      </c>
      <c r="E297" s="130" t="s">
        <v>1</v>
      </c>
      <c r="F297" s="208" t="s">
        <v>430</v>
      </c>
      <c r="H297" s="130" t="s">
        <v>1</v>
      </c>
      <c r="L297" s="129"/>
      <c r="M297" s="131"/>
      <c r="T297" s="132"/>
      <c r="AT297" s="130" t="s">
        <v>153</v>
      </c>
      <c r="AU297" s="130" t="s">
        <v>85</v>
      </c>
      <c r="AV297" s="12" t="s">
        <v>83</v>
      </c>
      <c r="AW297" s="12" t="s">
        <v>32</v>
      </c>
      <c r="AX297" s="12" t="s">
        <v>76</v>
      </c>
      <c r="AY297" s="130" t="s">
        <v>144</v>
      </c>
    </row>
    <row r="298" spans="2:65" s="13" customFormat="1">
      <c r="B298" s="133"/>
      <c r="D298" s="207" t="s">
        <v>153</v>
      </c>
      <c r="E298" s="134" t="s">
        <v>1</v>
      </c>
      <c r="F298" s="209" t="s">
        <v>602</v>
      </c>
      <c r="H298" s="210">
        <v>2067.3449999999998</v>
      </c>
      <c r="L298" s="133"/>
      <c r="M298" s="135"/>
      <c r="T298" s="136"/>
      <c r="AT298" s="134" t="s">
        <v>153</v>
      </c>
      <c r="AU298" s="134" t="s">
        <v>85</v>
      </c>
      <c r="AV298" s="13" t="s">
        <v>85</v>
      </c>
      <c r="AW298" s="13" t="s">
        <v>32</v>
      </c>
      <c r="AX298" s="13" t="s">
        <v>83</v>
      </c>
      <c r="AY298" s="134" t="s">
        <v>144</v>
      </c>
    </row>
    <row r="299" spans="2:65" s="1" customFormat="1" ht="44.25" customHeight="1">
      <c r="B299" s="27"/>
      <c r="C299" s="201" t="s">
        <v>396</v>
      </c>
      <c r="D299" s="201" t="s">
        <v>146</v>
      </c>
      <c r="E299" s="202" t="s">
        <v>431</v>
      </c>
      <c r="F299" s="203" t="s">
        <v>432</v>
      </c>
      <c r="G299" s="204" t="s">
        <v>205</v>
      </c>
      <c r="H299" s="205">
        <v>39.520000000000003</v>
      </c>
      <c r="I299" s="192"/>
      <c r="J299" s="206">
        <f>ROUND(I299*H299,2)</f>
        <v>0</v>
      </c>
      <c r="K299" s="203" t="s">
        <v>150</v>
      </c>
      <c r="L299" s="27"/>
      <c r="M299" s="123" t="s">
        <v>1</v>
      </c>
      <c r="N299" s="124" t="s">
        <v>42</v>
      </c>
      <c r="O299" s="125">
        <v>0</v>
      </c>
      <c r="P299" s="125">
        <f>O299*H299</f>
        <v>0</v>
      </c>
      <c r="Q299" s="125">
        <v>0</v>
      </c>
      <c r="R299" s="125">
        <f>Q299*H299</f>
        <v>0</v>
      </c>
      <c r="S299" s="125">
        <v>0</v>
      </c>
      <c r="T299" s="126">
        <f>S299*H299</f>
        <v>0</v>
      </c>
      <c r="AR299" s="127" t="s">
        <v>151</v>
      </c>
      <c r="AT299" s="127" t="s">
        <v>146</v>
      </c>
      <c r="AU299" s="127" t="s">
        <v>85</v>
      </c>
      <c r="AY299" s="17" t="s">
        <v>144</v>
      </c>
      <c r="BE299" s="128">
        <f>IF(N299="základní",J299,0)</f>
        <v>0</v>
      </c>
      <c r="BF299" s="128">
        <f>IF(N299="snížená",J299,0)</f>
        <v>0</v>
      </c>
      <c r="BG299" s="128">
        <f>IF(N299="zákl. přenesená",J299,0)</f>
        <v>0</v>
      </c>
      <c r="BH299" s="128">
        <f>IF(N299="sníž. přenesená",J299,0)</f>
        <v>0</v>
      </c>
      <c r="BI299" s="128">
        <f>IF(N299="nulová",J299,0)</f>
        <v>0</v>
      </c>
      <c r="BJ299" s="17" t="s">
        <v>83</v>
      </c>
      <c r="BK299" s="128">
        <f>ROUND(I299*H299,2)</f>
        <v>0</v>
      </c>
      <c r="BL299" s="17" t="s">
        <v>151</v>
      </c>
      <c r="BM299" s="127" t="s">
        <v>603</v>
      </c>
    </row>
    <row r="300" spans="2:65" s="13" customFormat="1">
      <c r="B300" s="133"/>
      <c r="D300" s="207" t="s">
        <v>153</v>
      </c>
      <c r="E300" s="134" t="s">
        <v>1</v>
      </c>
      <c r="F300" s="209" t="s">
        <v>604</v>
      </c>
      <c r="H300" s="210">
        <v>39.520000000000003</v>
      </c>
      <c r="L300" s="133"/>
      <c r="M300" s="135"/>
      <c r="T300" s="136"/>
      <c r="AT300" s="134" t="s">
        <v>153</v>
      </c>
      <c r="AU300" s="134" t="s">
        <v>85</v>
      </c>
      <c r="AV300" s="13" t="s">
        <v>85</v>
      </c>
      <c r="AW300" s="13" t="s">
        <v>32</v>
      </c>
      <c r="AX300" s="13" t="s">
        <v>83</v>
      </c>
      <c r="AY300" s="134" t="s">
        <v>144</v>
      </c>
    </row>
    <row r="301" spans="2:65" s="1" customFormat="1" ht="44.25" customHeight="1">
      <c r="B301" s="27"/>
      <c r="C301" s="201" t="s">
        <v>402</v>
      </c>
      <c r="D301" s="201" t="s">
        <v>146</v>
      </c>
      <c r="E301" s="202" t="s">
        <v>605</v>
      </c>
      <c r="F301" s="203" t="s">
        <v>204</v>
      </c>
      <c r="G301" s="204" t="s">
        <v>205</v>
      </c>
      <c r="H301" s="205">
        <v>190.16200000000001</v>
      </c>
      <c r="I301" s="192"/>
      <c r="J301" s="206">
        <f>ROUND(I301*H301,2)</f>
        <v>0</v>
      </c>
      <c r="K301" s="203" t="s">
        <v>150</v>
      </c>
      <c r="L301" s="27"/>
      <c r="M301" s="123" t="s">
        <v>1</v>
      </c>
      <c r="N301" s="124" t="s">
        <v>42</v>
      </c>
      <c r="O301" s="125">
        <v>0</v>
      </c>
      <c r="P301" s="125">
        <f>O301*H301</f>
        <v>0</v>
      </c>
      <c r="Q301" s="125">
        <v>0</v>
      </c>
      <c r="R301" s="125">
        <f>Q301*H301</f>
        <v>0</v>
      </c>
      <c r="S301" s="125">
        <v>0</v>
      </c>
      <c r="T301" s="126">
        <f>S301*H301</f>
        <v>0</v>
      </c>
      <c r="AR301" s="127" t="s">
        <v>151</v>
      </c>
      <c r="AT301" s="127" t="s">
        <v>146</v>
      </c>
      <c r="AU301" s="127" t="s">
        <v>85</v>
      </c>
      <c r="AY301" s="17" t="s">
        <v>144</v>
      </c>
      <c r="BE301" s="128">
        <f>IF(N301="základní",J301,0)</f>
        <v>0</v>
      </c>
      <c r="BF301" s="128">
        <f>IF(N301="snížená",J301,0)</f>
        <v>0</v>
      </c>
      <c r="BG301" s="128">
        <f>IF(N301="zákl. přenesená",J301,0)</f>
        <v>0</v>
      </c>
      <c r="BH301" s="128">
        <f>IF(N301="sníž. přenesená",J301,0)</f>
        <v>0</v>
      </c>
      <c r="BI301" s="128">
        <f>IF(N301="nulová",J301,0)</f>
        <v>0</v>
      </c>
      <c r="BJ301" s="17" t="s">
        <v>83</v>
      </c>
      <c r="BK301" s="128">
        <f>ROUND(I301*H301,2)</f>
        <v>0</v>
      </c>
      <c r="BL301" s="17" t="s">
        <v>151</v>
      </c>
      <c r="BM301" s="127" t="s">
        <v>606</v>
      </c>
    </row>
    <row r="302" spans="2:65" s="13" customFormat="1">
      <c r="B302" s="133"/>
      <c r="D302" s="207" t="s">
        <v>153</v>
      </c>
      <c r="E302" s="134" t="s">
        <v>1</v>
      </c>
      <c r="F302" s="209" t="s">
        <v>607</v>
      </c>
      <c r="H302" s="210">
        <v>231.47800000000001</v>
      </c>
      <c r="L302" s="133"/>
      <c r="M302" s="135"/>
      <c r="T302" s="136"/>
      <c r="AT302" s="134" t="s">
        <v>153</v>
      </c>
      <c r="AU302" s="134" t="s">
        <v>85</v>
      </c>
      <c r="AV302" s="13" t="s">
        <v>85</v>
      </c>
      <c r="AW302" s="13" t="s">
        <v>32</v>
      </c>
      <c r="AX302" s="13" t="s">
        <v>76</v>
      </c>
      <c r="AY302" s="134" t="s">
        <v>144</v>
      </c>
    </row>
    <row r="303" spans="2:65" s="13" customFormat="1">
      <c r="B303" s="133"/>
      <c r="D303" s="207" t="s">
        <v>153</v>
      </c>
      <c r="E303" s="134" t="s">
        <v>1</v>
      </c>
      <c r="F303" s="209" t="s">
        <v>600</v>
      </c>
      <c r="H303" s="210">
        <v>-41.316000000000003</v>
      </c>
      <c r="L303" s="133"/>
      <c r="M303" s="135"/>
      <c r="T303" s="136"/>
      <c r="AT303" s="134" t="s">
        <v>153</v>
      </c>
      <c r="AU303" s="134" t="s">
        <v>85</v>
      </c>
      <c r="AV303" s="13" t="s">
        <v>85</v>
      </c>
      <c r="AW303" s="13" t="s">
        <v>32</v>
      </c>
      <c r="AX303" s="13" t="s">
        <v>76</v>
      </c>
      <c r="AY303" s="134" t="s">
        <v>144</v>
      </c>
    </row>
    <row r="304" spans="2:65" s="14" customFormat="1">
      <c r="B304" s="137"/>
      <c r="D304" s="207" t="s">
        <v>153</v>
      </c>
      <c r="E304" s="138" t="s">
        <v>1</v>
      </c>
      <c r="F304" s="211" t="s">
        <v>175</v>
      </c>
      <c r="H304" s="212">
        <v>190.16200000000001</v>
      </c>
      <c r="L304" s="137"/>
      <c r="M304" s="139"/>
      <c r="T304" s="140"/>
      <c r="AT304" s="138" t="s">
        <v>153</v>
      </c>
      <c r="AU304" s="138" t="s">
        <v>85</v>
      </c>
      <c r="AV304" s="14" t="s">
        <v>151</v>
      </c>
      <c r="AW304" s="14" t="s">
        <v>32</v>
      </c>
      <c r="AX304" s="14" t="s">
        <v>83</v>
      </c>
      <c r="AY304" s="138" t="s">
        <v>144</v>
      </c>
    </row>
    <row r="305" spans="2:65" s="11" customFormat="1" ht="22.9" customHeight="1">
      <c r="B305" s="109"/>
      <c r="D305" s="110" t="s">
        <v>75</v>
      </c>
      <c r="E305" s="199" t="s">
        <v>341</v>
      </c>
      <c r="F305" s="199" t="s">
        <v>342</v>
      </c>
      <c r="J305" s="200">
        <f>BK305</f>
        <v>0</v>
      </c>
      <c r="L305" s="109"/>
      <c r="M305" s="111"/>
      <c r="P305" s="112">
        <f>P306</f>
        <v>127.06569200000001</v>
      </c>
      <c r="R305" s="112">
        <f>R306</f>
        <v>0</v>
      </c>
      <c r="T305" s="113">
        <f>T306</f>
        <v>0</v>
      </c>
      <c r="AR305" s="110" t="s">
        <v>83</v>
      </c>
      <c r="AT305" s="114" t="s">
        <v>75</v>
      </c>
      <c r="AU305" s="114" t="s">
        <v>83</v>
      </c>
      <c r="AY305" s="110" t="s">
        <v>144</v>
      </c>
      <c r="BK305" s="115">
        <f>BK306</f>
        <v>0</v>
      </c>
    </row>
    <row r="306" spans="2:65" s="1" customFormat="1" ht="33" customHeight="1">
      <c r="B306" s="27"/>
      <c r="C306" s="201" t="s">
        <v>407</v>
      </c>
      <c r="D306" s="201" t="s">
        <v>146</v>
      </c>
      <c r="E306" s="202" t="s">
        <v>344</v>
      </c>
      <c r="F306" s="203" t="s">
        <v>345</v>
      </c>
      <c r="G306" s="204" t="s">
        <v>205</v>
      </c>
      <c r="H306" s="205">
        <v>375.93400000000003</v>
      </c>
      <c r="I306" s="192"/>
      <c r="J306" s="206">
        <f>ROUND(I306*H306,2)</f>
        <v>0</v>
      </c>
      <c r="K306" s="203" t="s">
        <v>150</v>
      </c>
      <c r="L306" s="27"/>
      <c r="M306" s="123" t="s">
        <v>1</v>
      </c>
      <c r="N306" s="124" t="s">
        <v>42</v>
      </c>
      <c r="O306" s="125">
        <v>0.33800000000000002</v>
      </c>
      <c r="P306" s="125">
        <f>O306*H306</f>
        <v>127.06569200000001</v>
      </c>
      <c r="Q306" s="125">
        <v>0</v>
      </c>
      <c r="R306" s="125">
        <f>Q306*H306</f>
        <v>0</v>
      </c>
      <c r="S306" s="125">
        <v>0</v>
      </c>
      <c r="T306" s="126">
        <f>S306*H306</f>
        <v>0</v>
      </c>
      <c r="AR306" s="127" t="s">
        <v>151</v>
      </c>
      <c r="AT306" s="127" t="s">
        <v>146</v>
      </c>
      <c r="AU306" s="127" t="s">
        <v>85</v>
      </c>
      <c r="AY306" s="17" t="s">
        <v>144</v>
      </c>
      <c r="BE306" s="128">
        <f>IF(N306="základní",J306,0)</f>
        <v>0</v>
      </c>
      <c r="BF306" s="128">
        <f>IF(N306="snížená",J306,0)</f>
        <v>0</v>
      </c>
      <c r="BG306" s="128">
        <f>IF(N306="zákl. přenesená",J306,0)</f>
        <v>0</v>
      </c>
      <c r="BH306" s="128">
        <f>IF(N306="sníž. přenesená",J306,0)</f>
        <v>0</v>
      </c>
      <c r="BI306" s="128">
        <f>IF(N306="nulová",J306,0)</f>
        <v>0</v>
      </c>
      <c r="BJ306" s="17" t="s">
        <v>83</v>
      </c>
      <c r="BK306" s="128">
        <f>ROUND(I306*H306,2)</f>
        <v>0</v>
      </c>
      <c r="BL306" s="17" t="s">
        <v>151</v>
      </c>
      <c r="BM306" s="127" t="s">
        <v>608</v>
      </c>
    </row>
    <row r="307" spans="2:65" s="11" customFormat="1" ht="25.9" customHeight="1">
      <c r="B307" s="109"/>
      <c r="D307" s="110" t="s">
        <v>75</v>
      </c>
      <c r="E307" s="197" t="s">
        <v>347</v>
      </c>
      <c r="F307" s="197" t="s">
        <v>348</v>
      </c>
      <c r="J307" s="198">
        <f>BK307</f>
        <v>0</v>
      </c>
      <c r="L307" s="109"/>
      <c r="M307" s="111"/>
      <c r="P307" s="112">
        <f>P308+P319+P333</f>
        <v>1115.848782</v>
      </c>
      <c r="R307" s="112">
        <f>R308+R319+R333</f>
        <v>4.7618300199999997</v>
      </c>
      <c r="T307" s="113">
        <f>T308+T319+T333</f>
        <v>0</v>
      </c>
      <c r="AR307" s="110" t="s">
        <v>85</v>
      </c>
      <c r="AT307" s="114" t="s">
        <v>75</v>
      </c>
      <c r="AU307" s="114" t="s">
        <v>76</v>
      </c>
      <c r="AY307" s="110" t="s">
        <v>144</v>
      </c>
      <c r="BK307" s="115">
        <f>BK308+BK319+BK333</f>
        <v>0</v>
      </c>
    </row>
    <row r="308" spans="2:65" s="11" customFormat="1" ht="22.9" customHeight="1">
      <c r="B308" s="109"/>
      <c r="D308" s="110" t="s">
        <v>75</v>
      </c>
      <c r="E308" s="199" t="s">
        <v>349</v>
      </c>
      <c r="F308" s="199" t="s">
        <v>350</v>
      </c>
      <c r="J308" s="200">
        <f>BK308</f>
        <v>0</v>
      </c>
      <c r="L308" s="109"/>
      <c r="M308" s="111"/>
      <c r="P308" s="112">
        <f>SUM(P309:P318)</f>
        <v>60.858910000000002</v>
      </c>
      <c r="R308" s="112">
        <f>SUM(R309:R318)</f>
        <v>2.8818000000000001</v>
      </c>
      <c r="T308" s="113">
        <f>SUM(T309:T318)</f>
        <v>0</v>
      </c>
      <c r="AR308" s="110" t="s">
        <v>85</v>
      </c>
      <c r="AT308" s="114" t="s">
        <v>75</v>
      </c>
      <c r="AU308" s="114" t="s">
        <v>83</v>
      </c>
      <c r="AY308" s="110" t="s">
        <v>144</v>
      </c>
      <c r="BK308" s="115">
        <f>SUM(BK309:BK318)</f>
        <v>0</v>
      </c>
    </row>
    <row r="309" spans="2:65" s="1" customFormat="1" ht="24.2" customHeight="1">
      <c r="B309" s="27"/>
      <c r="C309" s="201" t="s">
        <v>411</v>
      </c>
      <c r="D309" s="201" t="s">
        <v>146</v>
      </c>
      <c r="E309" s="202" t="s">
        <v>609</v>
      </c>
      <c r="F309" s="203" t="s">
        <v>353</v>
      </c>
      <c r="G309" s="204" t="s">
        <v>337</v>
      </c>
      <c r="H309" s="205">
        <v>60</v>
      </c>
      <c r="I309" s="192"/>
      <c r="J309" s="206">
        <f>ROUND(I309*H309,2)</f>
        <v>0</v>
      </c>
      <c r="K309" s="203" t="s">
        <v>150</v>
      </c>
      <c r="L309" s="27"/>
      <c r="M309" s="123" t="s">
        <v>1</v>
      </c>
      <c r="N309" s="124" t="s">
        <v>42</v>
      </c>
      <c r="O309" s="125">
        <v>0.90600000000000003</v>
      </c>
      <c r="P309" s="125">
        <f>O309*H309</f>
        <v>54.36</v>
      </c>
      <c r="Q309" s="125">
        <v>9.3000000000000005E-4</v>
      </c>
      <c r="R309" s="125">
        <f>Q309*H309</f>
        <v>5.5800000000000002E-2</v>
      </c>
      <c r="S309" s="125">
        <v>0</v>
      </c>
      <c r="T309" s="126">
        <f>S309*H309</f>
        <v>0</v>
      </c>
      <c r="AR309" s="127" t="s">
        <v>242</v>
      </c>
      <c r="AT309" s="127" t="s">
        <v>146</v>
      </c>
      <c r="AU309" s="127" t="s">
        <v>85</v>
      </c>
      <c r="AY309" s="17" t="s">
        <v>144</v>
      </c>
      <c r="BE309" s="128">
        <f>IF(N309="základní",J309,0)</f>
        <v>0</v>
      </c>
      <c r="BF309" s="128">
        <f>IF(N309="snížená",J309,0)</f>
        <v>0</v>
      </c>
      <c r="BG309" s="128">
        <f>IF(N309="zákl. přenesená",J309,0)</f>
        <v>0</v>
      </c>
      <c r="BH309" s="128">
        <f>IF(N309="sníž. přenesená",J309,0)</f>
        <v>0</v>
      </c>
      <c r="BI309" s="128">
        <f>IF(N309="nulová",J309,0)</f>
        <v>0</v>
      </c>
      <c r="BJ309" s="17" t="s">
        <v>83</v>
      </c>
      <c r="BK309" s="128">
        <f>ROUND(I309*H309,2)</f>
        <v>0</v>
      </c>
      <c r="BL309" s="17" t="s">
        <v>242</v>
      </c>
      <c r="BM309" s="127" t="s">
        <v>610</v>
      </c>
    </row>
    <row r="310" spans="2:65" s="12" customFormat="1">
      <c r="B310" s="129"/>
      <c r="D310" s="207" t="s">
        <v>153</v>
      </c>
      <c r="E310" s="130" t="s">
        <v>1</v>
      </c>
      <c r="F310" s="208" t="s">
        <v>154</v>
      </c>
      <c r="H310" s="130" t="s">
        <v>1</v>
      </c>
      <c r="L310" s="129"/>
      <c r="M310" s="131"/>
      <c r="T310" s="132"/>
      <c r="AT310" s="130" t="s">
        <v>153</v>
      </c>
      <c r="AU310" s="130" t="s">
        <v>85</v>
      </c>
      <c r="AV310" s="12" t="s">
        <v>83</v>
      </c>
      <c r="AW310" s="12" t="s">
        <v>32</v>
      </c>
      <c r="AX310" s="12" t="s">
        <v>76</v>
      </c>
      <c r="AY310" s="130" t="s">
        <v>144</v>
      </c>
    </row>
    <row r="311" spans="2:65" s="12" customFormat="1">
      <c r="B311" s="129"/>
      <c r="D311" s="207" t="s">
        <v>153</v>
      </c>
      <c r="E311" s="130" t="s">
        <v>1</v>
      </c>
      <c r="F311" s="208" t="s">
        <v>611</v>
      </c>
      <c r="H311" s="130" t="s">
        <v>1</v>
      </c>
      <c r="L311" s="129"/>
      <c r="M311" s="131"/>
      <c r="T311" s="132"/>
      <c r="AT311" s="130" t="s">
        <v>153</v>
      </c>
      <c r="AU311" s="130" t="s">
        <v>85</v>
      </c>
      <c r="AV311" s="12" t="s">
        <v>83</v>
      </c>
      <c r="AW311" s="12" t="s">
        <v>32</v>
      </c>
      <c r="AX311" s="12" t="s">
        <v>76</v>
      </c>
      <c r="AY311" s="130" t="s">
        <v>144</v>
      </c>
    </row>
    <row r="312" spans="2:65" s="12" customFormat="1">
      <c r="B312" s="129"/>
      <c r="D312" s="207" t="s">
        <v>153</v>
      </c>
      <c r="E312" s="130" t="s">
        <v>1</v>
      </c>
      <c r="F312" s="208" t="s">
        <v>156</v>
      </c>
      <c r="H312" s="130" t="s">
        <v>1</v>
      </c>
      <c r="L312" s="129"/>
      <c r="M312" s="131"/>
      <c r="T312" s="132"/>
      <c r="AT312" s="130" t="s">
        <v>153</v>
      </c>
      <c r="AU312" s="130" t="s">
        <v>85</v>
      </c>
      <c r="AV312" s="12" t="s">
        <v>83</v>
      </c>
      <c r="AW312" s="12" t="s">
        <v>32</v>
      </c>
      <c r="AX312" s="12" t="s">
        <v>76</v>
      </c>
      <c r="AY312" s="130" t="s">
        <v>144</v>
      </c>
    </row>
    <row r="313" spans="2:65" s="13" customFormat="1">
      <c r="B313" s="133"/>
      <c r="D313" s="207" t="s">
        <v>153</v>
      </c>
      <c r="E313" s="134" t="s">
        <v>1</v>
      </c>
      <c r="F313" s="209" t="s">
        <v>612</v>
      </c>
      <c r="H313" s="210">
        <v>60</v>
      </c>
      <c r="L313" s="133"/>
      <c r="M313" s="135"/>
      <c r="T313" s="136"/>
      <c r="AT313" s="134" t="s">
        <v>153</v>
      </c>
      <c r="AU313" s="134" t="s">
        <v>85</v>
      </c>
      <c r="AV313" s="13" t="s">
        <v>85</v>
      </c>
      <c r="AW313" s="13" t="s">
        <v>32</v>
      </c>
      <c r="AX313" s="13" t="s">
        <v>83</v>
      </c>
      <c r="AY313" s="134" t="s">
        <v>144</v>
      </c>
    </row>
    <row r="314" spans="2:65" s="1" customFormat="1" ht="16.5" customHeight="1">
      <c r="B314" s="27"/>
      <c r="C314" s="215" t="s">
        <v>416</v>
      </c>
      <c r="D314" s="215" t="s">
        <v>217</v>
      </c>
      <c r="E314" s="216" t="s">
        <v>357</v>
      </c>
      <c r="F314" s="217" t="s">
        <v>358</v>
      </c>
      <c r="G314" s="218" t="s">
        <v>149</v>
      </c>
      <c r="H314" s="219">
        <v>5.6520000000000001</v>
      </c>
      <c r="I314" s="192"/>
      <c r="J314" s="220">
        <f>ROUND(I314*H314,2)</f>
        <v>0</v>
      </c>
      <c r="K314" s="217" t="s">
        <v>1</v>
      </c>
      <c r="L314" s="145"/>
      <c r="M314" s="146" t="s">
        <v>1</v>
      </c>
      <c r="N314" s="147" t="s">
        <v>42</v>
      </c>
      <c r="O314" s="125">
        <v>0</v>
      </c>
      <c r="P314" s="125">
        <f>O314*H314</f>
        <v>0</v>
      </c>
      <c r="Q314" s="125">
        <v>0.5</v>
      </c>
      <c r="R314" s="125">
        <f>Q314*H314</f>
        <v>2.8260000000000001</v>
      </c>
      <c r="S314" s="125">
        <v>0</v>
      </c>
      <c r="T314" s="126">
        <f>S314*H314</f>
        <v>0</v>
      </c>
      <c r="AR314" s="127" t="s">
        <v>322</v>
      </c>
      <c r="AT314" s="127" t="s">
        <v>217</v>
      </c>
      <c r="AU314" s="127" t="s">
        <v>85</v>
      </c>
      <c r="AY314" s="17" t="s">
        <v>144</v>
      </c>
      <c r="BE314" s="128">
        <f>IF(N314="základní",J314,0)</f>
        <v>0</v>
      </c>
      <c r="BF314" s="128">
        <f>IF(N314="snížená",J314,0)</f>
        <v>0</v>
      </c>
      <c r="BG314" s="128">
        <f>IF(N314="zákl. přenesená",J314,0)</f>
        <v>0</v>
      </c>
      <c r="BH314" s="128">
        <f>IF(N314="sníž. přenesená",J314,0)</f>
        <v>0</v>
      </c>
      <c r="BI314" s="128">
        <f>IF(N314="nulová",J314,0)</f>
        <v>0</v>
      </c>
      <c r="BJ314" s="17" t="s">
        <v>83</v>
      </c>
      <c r="BK314" s="128">
        <f>ROUND(I314*H314,2)</f>
        <v>0</v>
      </c>
      <c r="BL314" s="17" t="s">
        <v>242</v>
      </c>
      <c r="BM314" s="127" t="s">
        <v>613</v>
      </c>
    </row>
    <row r="315" spans="2:65" s="1" customFormat="1" ht="19.5">
      <c r="B315" s="27"/>
      <c r="D315" s="207" t="s">
        <v>360</v>
      </c>
      <c r="F315" s="221" t="s">
        <v>361</v>
      </c>
      <c r="L315" s="27"/>
      <c r="M315" s="148"/>
      <c r="T315" s="49"/>
      <c r="AT315" s="17" t="s">
        <v>360</v>
      </c>
      <c r="AU315" s="17" t="s">
        <v>85</v>
      </c>
    </row>
    <row r="316" spans="2:65" s="12" customFormat="1">
      <c r="B316" s="129"/>
      <c r="D316" s="207" t="s">
        <v>153</v>
      </c>
      <c r="E316" s="130" t="s">
        <v>1</v>
      </c>
      <c r="F316" s="208" t="s">
        <v>156</v>
      </c>
      <c r="H316" s="130" t="s">
        <v>1</v>
      </c>
      <c r="L316" s="129"/>
      <c r="M316" s="131"/>
      <c r="T316" s="132"/>
      <c r="AT316" s="130" t="s">
        <v>153</v>
      </c>
      <c r="AU316" s="130" t="s">
        <v>85</v>
      </c>
      <c r="AV316" s="12" t="s">
        <v>83</v>
      </c>
      <c r="AW316" s="12" t="s">
        <v>32</v>
      </c>
      <c r="AX316" s="12" t="s">
        <v>76</v>
      </c>
      <c r="AY316" s="130" t="s">
        <v>144</v>
      </c>
    </row>
    <row r="317" spans="2:65" s="13" customFormat="1">
      <c r="B317" s="133"/>
      <c r="D317" s="207" t="s">
        <v>153</v>
      </c>
      <c r="E317" s="134" t="s">
        <v>1</v>
      </c>
      <c r="F317" s="209" t="s">
        <v>614</v>
      </c>
      <c r="H317" s="210">
        <v>5.6520000000000001</v>
      </c>
      <c r="L317" s="133"/>
      <c r="M317" s="135"/>
      <c r="T317" s="136"/>
      <c r="AT317" s="134" t="s">
        <v>153</v>
      </c>
      <c r="AU317" s="134" t="s">
        <v>85</v>
      </c>
      <c r="AV317" s="13" t="s">
        <v>85</v>
      </c>
      <c r="AW317" s="13" t="s">
        <v>32</v>
      </c>
      <c r="AX317" s="13" t="s">
        <v>83</v>
      </c>
      <c r="AY317" s="134" t="s">
        <v>144</v>
      </c>
    </row>
    <row r="318" spans="2:65" s="1" customFormat="1" ht="44.25" customHeight="1">
      <c r="B318" s="27"/>
      <c r="C318" s="201" t="s">
        <v>615</v>
      </c>
      <c r="D318" s="201" t="s">
        <v>146</v>
      </c>
      <c r="E318" s="202" t="s">
        <v>364</v>
      </c>
      <c r="F318" s="203" t="s">
        <v>365</v>
      </c>
      <c r="G318" s="204" t="s">
        <v>205</v>
      </c>
      <c r="H318" s="205">
        <v>2.8820000000000001</v>
      </c>
      <c r="I318" s="192"/>
      <c r="J318" s="206">
        <f>ROUND(I318*H318,2)</f>
        <v>0</v>
      </c>
      <c r="K318" s="203" t="s">
        <v>150</v>
      </c>
      <c r="L318" s="27"/>
      <c r="M318" s="123" t="s">
        <v>1</v>
      </c>
      <c r="N318" s="124" t="s">
        <v>42</v>
      </c>
      <c r="O318" s="125">
        <v>2.2549999999999999</v>
      </c>
      <c r="P318" s="125">
        <f>O318*H318</f>
        <v>6.4989099999999995</v>
      </c>
      <c r="Q318" s="125">
        <v>0</v>
      </c>
      <c r="R318" s="125">
        <f>Q318*H318</f>
        <v>0</v>
      </c>
      <c r="S318" s="125">
        <v>0</v>
      </c>
      <c r="T318" s="126">
        <f>S318*H318</f>
        <v>0</v>
      </c>
      <c r="AR318" s="127" t="s">
        <v>242</v>
      </c>
      <c r="AT318" s="127" t="s">
        <v>146</v>
      </c>
      <c r="AU318" s="127" t="s">
        <v>85</v>
      </c>
      <c r="AY318" s="17" t="s">
        <v>144</v>
      </c>
      <c r="BE318" s="128">
        <f>IF(N318="základní",J318,0)</f>
        <v>0</v>
      </c>
      <c r="BF318" s="128">
        <f>IF(N318="snížená",J318,0)</f>
        <v>0</v>
      </c>
      <c r="BG318" s="128">
        <f>IF(N318="zákl. přenesená",J318,0)</f>
        <v>0</v>
      </c>
      <c r="BH318" s="128">
        <f>IF(N318="sníž. přenesená",J318,0)</f>
        <v>0</v>
      </c>
      <c r="BI318" s="128">
        <f>IF(N318="nulová",J318,0)</f>
        <v>0</v>
      </c>
      <c r="BJ318" s="17" t="s">
        <v>83</v>
      </c>
      <c r="BK318" s="128">
        <f>ROUND(I318*H318,2)</f>
        <v>0</v>
      </c>
      <c r="BL318" s="17" t="s">
        <v>242</v>
      </c>
      <c r="BM318" s="127" t="s">
        <v>616</v>
      </c>
    </row>
    <row r="319" spans="2:65" s="11" customFormat="1" ht="22.9" customHeight="1">
      <c r="B319" s="109"/>
      <c r="D319" s="110" t="s">
        <v>75</v>
      </c>
      <c r="E319" s="199" t="s">
        <v>367</v>
      </c>
      <c r="F319" s="199" t="s">
        <v>368</v>
      </c>
      <c r="J319" s="200">
        <f>BK319</f>
        <v>0</v>
      </c>
      <c r="L319" s="109"/>
      <c r="M319" s="111"/>
      <c r="P319" s="112">
        <f>SUM(P320:P332)</f>
        <v>956.54251199999999</v>
      </c>
      <c r="R319" s="112">
        <f>SUM(R320:R332)</f>
        <v>1.8024492200000002</v>
      </c>
      <c r="T319" s="113">
        <f>SUM(T320:T332)</f>
        <v>0</v>
      </c>
      <c r="AR319" s="110" t="s">
        <v>85</v>
      </c>
      <c r="AT319" s="114" t="s">
        <v>75</v>
      </c>
      <c r="AU319" s="114" t="s">
        <v>83</v>
      </c>
      <c r="AY319" s="110" t="s">
        <v>144</v>
      </c>
      <c r="BK319" s="115">
        <f>SUM(BK320:BK332)</f>
        <v>0</v>
      </c>
    </row>
    <row r="320" spans="2:65" s="1" customFormat="1" ht="24.2" customHeight="1">
      <c r="B320" s="27"/>
      <c r="C320" s="201" t="s">
        <v>617</v>
      </c>
      <c r="D320" s="201" t="s">
        <v>146</v>
      </c>
      <c r="E320" s="202" t="s">
        <v>370</v>
      </c>
      <c r="F320" s="203" t="s">
        <v>371</v>
      </c>
      <c r="G320" s="204" t="s">
        <v>239</v>
      </c>
      <c r="H320" s="205">
        <v>0.48699999999999999</v>
      </c>
      <c r="I320" s="192"/>
      <c r="J320" s="206">
        <f>ROUND(I320*H320,2)</f>
        <v>0</v>
      </c>
      <c r="K320" s="203" t="s">
        <v>150</v>
      </c>
      <c r="L320" s="27"/>
      <c r="M320" s="123" t="s">
        <v>1</v>
      </c>
      <c r="N320" s="124" t="s">
        <v>42</v>
      </c>
      <c r="O320" s="125">
        <v>0.13400000000000001</v>
      </c>
      <c r="P320" s="125">
        <f>O320*H320</f>
        <v>6.5257999999999997E-2</v>
      </c>
      <c r="Q320" s="125">
        <v>6.0000000000000002E-5</v>
      </c>
      <c r="R320" s="125">
        <f>Q320*H320</f>
        <v>2.9220000000000001E-5</v>
      </c>
      <c r="S320" s="125">
        <v>0</v>
      </c>
      <c r="T320" s="126">
        <f>S320*H320</f>
        <v>0</v>
      </c>
      <c r="AR320" s="127" t="s">
        <v>242</v>
      </c>
      <c r="AT320" s="127" t="s">
        <v>146</v>
      </c>
      <c r="AU320" s="127" t="s">
        <v>85</v>
      </c>
      <c r="AY320" s="17" t="s">
        <v>144</v>
      </c>
      <c r="BE320" s="128">
        <f>IF(N320="základní",J320,0)</f>
        <v>0</v>
      </c>
      <c r="BF320" s="128">
        <f>IF(N320="snížená",J320,0)</f>
        <v>0</v>
      </c>
      <c r="BG320" s="128">
        <f>IF(N320="zákl. přenesená",J320,0)</f>
        <v>0</v>
      </c>
      <c r="BH320" s="128">
        <f>IF(N320="sníž. přenesená",J320,0)</f>
        <v>0</v>
      </c>
      <c r="BI320" s="128">
        <f>IF(N320="nulová",J320,0)</f>
        <v>0</v>
      </c>
      <c r="BJ320" s="17" t="s">
        <v>83</v>
      </c>
      <c r="BK320" s="128">
        <f>ROUND(I320*H320,2)</f>
        <v>0</v>
      </c>
      <c r="BL320" s="17" t="s">
        <v>242</v>
      </c>
      <c r="BM320" s="127" t="s">
        <v>618</v>
      </c>
    </row>
    <row r="321" spans="2:65" s="12" customFormat="1">
      <c r="B321" s="129"/>
      <c r="D321" s="207" t="s">
        <v>153</v>
      </c>
      <c r="E321" s="130" t="s">
        <v>1</v>
      </c>
      <c r="F321" s="208" t="s">
        <v>154</v>
      </c>
      <c r="H321" s="130" t="s">
        <v>1</v>
      </c>
      <c r="L321" s="129"/>
      <c r="M321" s="131"/>
      <c r="T321" s="132"/>
      <c r="AT321" s="130" t="s">
        <v>153</v>
      </c>
      <c r="AU321" s="130" t="s">
        <v>85</v>
      </c>
      <c r="AV321" s="12" t="s">
        <v>83</v>
      </c>
      <c r="AW321" s="12" t="s">
        <v>32</v>
      </c>
      <c r="AX321" s="12" t="s">
        <v>76</v>
      </c>
      <c r="AY321" s="130" t="s">
        <v>144</v>
      </c>
    </row>
    <row r="322" spans="2:65" s="12" customFormat="1">
      <c r="B322" s="129"/>
      <c r="D322" s="207" t="s">
        <v>153</v>
      </c>
      <c r="E322" s="130" t="s">
        <v>1</v>
      </c>
      <c r="F322" s="208" t="s">
        <v>373</v>
      </c>
      <c r="H322" s="130" t="s">
        <v>1</v>
      </c>
      <c r="L322" s="129"/>
      <c r="M322" s="131"/>
      <c r="T322" s="132"/>
      <c r="AT322" s="130" t="s">
        <v>153</v>
      </c>
      <c r="AU322" s="130" t="s">
        <v>85</v>
      </c>
      <c r="AV322" s="12" t="s">
        <v>83</v>
      </c>
      <c r="AW322" s="12" t="s">
        <v>32</v>
      </c>
      <c r="AX322" s="12" t="s">
        <v>76</v>
      </c>
      <c r="AY322" s="130" t="s">
        <v>144</v>
      </c>
    </row>
    <row r="323" spans="2:65" s="13" customFormat="1">
      <c r="B323" s="133"/>
      <c r="D323" s="207" t="s">
        <v>153</v>
      </c>
      <c r="E323" s="134" t="s">
        <v>1</v>
      </c>
      <c r="F323" s="209" t="s">
        <v>619</v>
      </c>
      <c r="H323" s="210">
        <v>0.48699999999999999</v>
      </c>
      <c r="L323" s="133"/>
      <c r="M323" s="135"/>
      <c r="T323" s="136"/>
      <c r="AT323" s="134" t="s">
        <v>153</v>
      </c>
      <c r="AU323" s="134" t="s">
        <v>85</v>
      </c>
      <c r="AV323" s="13" t="s">
        <v>85</v>
      </c>
      <c r="AW323" s="13" t="s">
        <v>32</v>
      </c>
      <c r="AX323" s="13" t="s">
        <v>83</v>
      </c>
      <c r="AY323" s="134" t="s">
        <v>144</v>
      </c>
    </row>
    <row r="324" spans="2:65" s="1" customFormat="1" ht="24.2" customHeight="1">
      <c r="B324" s="27"/>
      <c r="C324" s="215" t="s">
        <v>620</v>
      </c>
      <c r="D324" s="215" t="s">
        <v>217</v>
      </c>
      <c r="E324" s="216" t="s">
        <v>376</v>
      </c>
      <c r="F324" s="217" t="s">
        <v>377</v>
      </c>
      <c r="G324" s="218" t="s">
        <v>205</v>
      </c>
      <c r="H324" s="219">
        <v>0.52600000000000002</v>
      </c>
      <c r="I324" s="192"/>
      <c r="J324" s="220">
        <f>ROUND(I324*H324,2)</f>
        <v>0</v>
      </c>
      <c r="K324" s="217" t="s">
        <v>150</v>
      </c>
      <c r="L324" s="145"/>
      <c r="M324" s="146" t="s">
        <v>1</v>
      </c>
      <c r="N324" s="147" t="s">
        <v>42</v>
      </c>
      <c r="O324" s="125">
        <v>0</v>
      </c>
      <c r="P324" s="125">
        <f>O324*H324</f>
        <v>0</v>
      </c>
      <c r="Q324" s="125">
        <v>1</v>
      </c>
      <c r="R324" s="125">
        <f>Q324*H324</f>
        <v>0.52600000000000002</v>
      </c>
      <c r="S324" s="125">
        <v>0</v>
      </c>
      <c r="T324" s="126">
        <f>S324*H324</f>
        <v>0</v>
      </c>
      <c r="AR324" s="127" t="s">
        <v>322</v>
      </c>
      <c r="AT324" s="127" t="s">
        <v>217</v>
      </c>
      <c r="AU324" s="127" t="s">
        <v>85</v>
      </c>
      <c r="AY324" s="17" t="s">
        <v>144</v>
      </c>
      <c r="BE324" s="128">
        <f>IF(N324="základní",J324,0)</f>
        <v>0</v>
      </c>
      <c r="BF324" s="128">
        <f>IF(N324="snížená",J324,0)</f>
        <v>0</v>
      </c>
      <c r="BG324" s="128">
        <f>IF(N324="zákl. přenesená",J324,0)</f>
        <v>0</v>
      </c>
      <c r="BH324" s="128">
        <f>IF(N324="sníž. přenesená",J324,0)</f>
        <v>0</v>
      </c>
      <c r="BI324" s="128">
        <f>IF(N324="nulová",J324,0)</f>
        <v>0</v>
      </c>
      <c r="BJ324" s="17" t="s">
        <v>83</v>
      </c>
      <c r="BK324" s="128">
        <f>ROUND(I324*H324,2)</f>
        <v>0</v>
      </c>
      <c r="BL324" s="17" t="s">
        <v>242</v>
      </c>
      <c r="BM324" s="127" t="s">
        <v>621</v>
      </c>
    </row>
    <row r="325" spans="2:65" s="1" customFormat="1" ht="29.25">
      <c r="B325" s="27"/>
      <c r="D325" s="207" t="s">
        <v>360</v>
      </c>
      <c r="F325" s="221" t="s">
        <v>379</v>
      </c>
      <c r="L325" s="27"/>
      <c r="M325" s="148"/>
      <c r="T325" s="49"/>
      <c r="AT325" s="17" t="s">
        <v>360</v>
      </c>
      <c r="AU325" s="17" t="s">
        <v>85</v>
      </c>
    </row>
    <row r="326" spans="2:65" s="13" customFormat="1">
      <c r="B326" s="133"/>
      <c r="D326" s="207" t="s">
        <v>153</v>
      </c>
      <c r="E326" s="134" t="s">
        <v>1</v>
      </c>
      <c r="F326" s="209" t="s">
        <v>622</v>
      </c>
      <c r="H326" s="210">
        <v>0.52600000000000002</v>
      </c>
      <c r="L326" s="133"/>
      <c r="M326" s="135"/>
      <c r="T326" s="136"/>
      <c r="AT326" s="134" t="s">
        <v>153</v>
      </c>
      <c r="AU326" s="134" t="s">
        <v>85</v>
      </c>
      <c r="AV326" s="13" t="s">
        <v>85</v>
      </c>
      <c r="AW326" s="13" t="s">
        <v>32</v>
      </c>
      <c r="AX326" s="13" t="s">
        <v>83</v>
      </c>
      <c r="AY326" s="134" t="s">
        <v>144</v>
      </c>
    </row>
    <row r="327" spans="2:65" s="1" customFormat="1" ht="16.5" customHeight="1">
      <c r="B327" s="27"/>
      <c r="C327" s="215" t="s">
        <v>623</v>
      </c>
      <c r="D327" s="215" t="s">
        <v>217</v>
      </c>
      <c r="E327" s="216" t="s">
        <v>382</v>
      </c>
      <c r="F327" s="217" t="s">
        <v>383</v>
      </c>
      <c r="G327" s="218" t="s">
        <v>384</v>
      </c>
      <c r="H327" s="219">
        <v>225</v>
      </c>
      <c r="I327" s="192"/>
      <c r="J327" s="220">
        <f>ROUND(I327*H327,2)</f>
        <v>0</v>
      </c>
      <c r="K327" s="217" t="s">
        <v>1</v>
      </c>
      <c r="L327" s="145"/>
      <c r="M327" s="146" t="s">
        <v>1</v>
      </c>
      <c r="N327" s="147" t="s">
        <v>42</v>
      </c>
      <c r="O327" s="125">
        <v>0</v>
      </c>
      <c r="P327" s="125">
        <f>O327*H327</f>
        <v>0</v>
      </c>
      <c r="Q327" s="125">
        <v>1E-4</v>
      </c>
      <c r="R327" s="125">
        <f>Q327*H327</f>
        <v>2.2500000000000003E-2</v>
      </c>
      <c r="S327" s="125">
        <v>0</v>
      </c>
      <c r="T327" s="126">
        <f>S327*H327</f>
        <v>0</v>
      </c>
      <c r="AR327" s="127" t="s">
        <v>322</v>
      </c>
      <c r="AT327" s="127" t="s">
        <v>217</v>
      </c>
      <c r="AU327" s="127" t="s">
        <v>85</v>
      </c>
      <c r="AY327" s="17" t="s">
        <v>144</v>
      </c>
      <c r="BE327" s="128">
        <f>IF(N327="základní",J327,0)</f>
        <v>0</v>
      </c>
      <c r="BF327" s="128">
        <f>IF(N327="snížená",J327,0)</f>
        <v>0</v>
      </c>
      <c r="BG327" s="128">
        <f>IF(N327="zákl. přenesená",J327,0)</f>
        <v>0</v>
      </c>
      <c r="BH327" s="128">
        <f>IF(N327="sníž. přenesená",J327,0)</f>
        <v>0</v>
      </c>
      <c r="BI327" s="128">
        <f>IF(N327="nulová",J327,0)</f>
        <v>0</v>
      </c>
      <c r="BJ327" s="17" t="s">
        <v>83</v>
      </c>
      <c r="BK327" s="128">
        <f>ROUND(I327*H327,2)</f>
        <v>0</v>
      </c>
      <c r="BL327" s="17" t="s">
        <v>242</v>
      </c>
      <c r="BM327" s="127" t="s">
        <v>624</v>
      </c>
    </row>
    <row r="328" spans="2:65" s="1" customFormat="1" ht="24.2" customHeight="1">
      <c r="B328" s="27"/>
      <c r="C328" s="215" t="s">
        <v>625</v>
      </c>
      <c r="D328" s="215" t="s">
        <v>217</v>
      </c>
      <c r="E328" s="216" t="s">
        <v>387</v>
      </c>
      <c r="F328" s="217" t="s">
        <v>388</v>
      </c>
      <c r="G328" s="218" t="s">
        <v>384</v>
      </c>
      <c r="H328" s="219">
        <v>225</v>
      </c>
      <c r="I328" s="192"/>
      <c r="J328" s="220">
        <f>ROUND(I328*H328,2)</f>
        <v>0</v>
      </c>
      <c r="K328" s="217" t="s">
        <v>1</v>
      </c>
      <c r="L328" s="145"/>
      <c r="M328" s="146" t="s">
        <v>1</v>
      </c>
      <c r="N328" s="147" t="s">
        <v>42</v>
      </c>
      <c r="O328" s="125">
        <v>0</v>
      </c>
      <c r="P328" s="125">
        <f>O328*H328</f>
        <v>0</v>
      </c>
      <c r="Q328" s="125">
        <v>5.0000000000000001E-4</v>
      </c>
      <c r="R328" s="125">
        <f>Q328*H328</f>
        <v>0.1125</v>
      </c>
      <c r="S328" s="125">
        <v>0</v>
      </c>
      <c r="T328" s="126">
        <f>S328*H328</f>
        <v>0</v>
      </c>
      <c r="AR328" s="127" t="s">
        <v>322</v>
      </c>
      <c r="AT328" s="127" t="s">
        <v>217</v>
      </c>
      <c r="AU328" s="127" t="s">
        <v>85</v>
      </c>
      <c r="AY328" s="17" t="s">
        <v>144</v>
      </c>
      <c r="BE328" s="128">
        <f>IF(N328="základní",J328,0)</f>
        <v>0</v>
      </c>
      <c r="BF328" s="128">
        <f>IF(N328="snížená",J328,0)</f>
        <v>0</v>
      </c>
      <c r="BG328" s="128">
        <f>IF(N328="zákl. přenesená",J328,0)</f>
        <v>0</v>
      </c>
      <c r="BH328" s="128">
        <f>IF(N328="sníž. přenesená",J328,0)</f>
        <v>0</v>
      </c>
      <c r="BI328" s="128">
        <f>IF(N328="nulová",J328,0)</f>
        <v>0</v>
      </c>
      <c r="BJ328" s="17" t="s">
        <v>83</v>
      </c>
      <c r="BK328" s="128">
        <f>ROUND(I328*H328,2)</f>
        <v>0</v>
      </c>
      <c r="BL328" s="17" t="s">
        <v>242</v>
      </c>
      <c r="BM328" s="127" t="s">
        <v>626</v>
      </c>
    </row>
    <row r="329" spans="2:65" s="1" customFormat="1" ht="44.25" customHeight="1">
      <c r="B329" s="27"/>
      <c r="C329" s="201" t="s">
        <v>627</v>
      </c>
      <c r="D329" s="201" t="s">
        <v>146</v>
      </c>
      <c r="E329" s="202" t="s">
        <v>397</v>
      </c>
      <c r="F329" s="203" t="s">
        <v>398</v>
      </c>
      <c r="G329" s="204" t="s">
        <v>205</v>
      </c>
      <c r="H329" s="205">
        <v>1.802</v>
      </c>
      <c r="I329" s="192"/>
      <c r="J329" s="206">
        <f>ROUND(I329*H329,2)</f>
        <v>0</v>
      </c>
      <c r="K329" s="203" t="s">
        <v>150</v>
      </c>
      <c r="L329" s="27"/>
      <c r="M329" s="123" t="s">
        <v>1</v>
      </c>
      <c r="N329" s="124" t="s">
        <v>42</v>
      </c>
      <c r="O329" s="125">
        <v>3.327</v>
      </c>
      <c r="P329" s="125">
        <f>O329*H329</f>
        <v>5.9952540000000001</v>
      </c>
      <c r="Q329" s="125">
        <v>0</v>
      </c>
      <c r="R329" s="125">
        <f>Q329*H329</f>
        <v>0</v>
      </c>
      <c r="S329" s="125">
        <v>0</v>
      </c>
      <c r="T329" s="126">
        <f>S329*H329</f>
        <v>0</v>
      </c>
      <c r="AR329" s="127" t="s">
        <v>242</v>
      </c>
      <c r="AT329" s="127" t="s">
        <v>146</v>
      </c>
      <c r="AU329" s="127" t="s">
        <v>85</v>
      </c>
      <c r="AY329" s="17" t="s">
        <v>144</v>
      </c>
      <c r="BE329" s="128">
        <f>IF(N329="základní",J329,0)</f>
        <v>0</v>
      </c>
      <c r="BF329" s="128">
        <f>IF(N329="snížená",J329,0)</f>
        <v>0</v>
      </c>
      <c r="BG329" s="128">
        <f>IF(N329="zákl. přenesená",J329,0)</f>
        <v>0</v>
      </c>
      <c r="BH329" s="128">
        <f>IF(N329="sníž. přenesená",J329,0)</f>
        <v>0</v>
      </c>
      <c r="BI329" s="128">
        <f>IF(N329="nulová",J329,0)</f>
        <v>0</v>
      </c>
      <c r="BJ329" s="17" t="s">
        <v>83</v>
      </c>
      <c r="BK329" s="128">
        <f>ROUND(I329*H329,2)</f>
        <v>0</v>
      </c>
      <c r="BL329" s="17" t="s">
        <v>242</v>
      </c>
      <c r="BM329" s="127" t="s">
        <v>628</v>
      </c>
    </row>
    <row r="330" spans="2:65" s="1" customFormat="1" ht="21.75" customHeight="1">
      <c r="B330" s="27"/>
      <c r="C330" s="201" t="s">
        <v>629</v>
      </c>
      <c r="D330" s="201" t="s">
        <v>146</v>
      </c>
      <c r="E330" s="202" t="s">
        <v>391</v>
      </c>
      <c r="F330" s="203" t="s">
        <v>392</v>
      </c>
      <c r="G330" s="204" t="s">
        <v>239</v>
      </c>
      <c r="H330" s="205">
        <v>526</v>
      </c>
      <c r="I330" s="192"/>
      <c r="J330" s="206">
        <f>ROUND(I330*H330,2)</f>
        <v>0</v>
      </c>
      <c r="K330" s="203" t="s">
        <v>1</v>
      </c>
      <c r="L330" s="27"/>
      <c r="M330" s="123" t="s">
        <v>1</v>
      </c>
      <c r="N330" s="124" t="s">
        <v>42</v>
      </c>
      <c r="O330" s="125">
        <v>1.8069999999999999</v>
      </c>
      <c r="P330" s="125">
        <f>O330*H330</f>
        <v>950.48199999999997</v>
      </c>
      <c r="Q330" s="125">
        <v>2.1700000000000001E-3</v>
      </c>
      <c r="R330" s="125">
        <f>Q330*H330</f>
        <v>1.1414200000000001</v>
      </c>
      <c r="S330" s="125">
        <v>0</v>
      </c>
      <c r="T330" s="126">
        <f>S330*H330</f>
        <v>0</v>
      </c>
      <c r="AR330" s="127" t="s">
        <v>242</v>
      </c>
      <c r="AT330" s="127" t="s">
        <v>146</v>
      </c>
      <c r="AU330" s="127" t="s">
        <v>85</v>
      </c>
      <c r="AY330" s="17" t="s">
        <v>144</v>
      </c>
      <c r="BE330" s="128">
        <f>IF(N330="základní",J330,0)</f>
        <v>0</v>
      </c>
      <c r="BF330" s="128">
        <f>IF(N330="snížená",J330,0)</f>
        <v>0</v>
      </c>
      <c r="BG330" s="128">
        <f>IF(N330="zákl. přenesená",J330,0)</f>
        <v>0</v>
      </c>
      <c r="BH330" s="128">
        <f>IF(N330="sníž. přenesená",J330,0)</f>
        <v>0</v>
      </c>
      <c r="BI330" s="128">
        <f>IF(N330="nulová",J330,0)</f>
        <v>0</v>
      </c>
      <c r="BJ330" s="17" t="s">
        <v>83</v>
      </c>
      <c r="BK330" s="128">
        <f>ROUND(I330*H330,2)</f>
        <v>0</v>
      </c>
      <c r="BL330" s="17" t="s">
        <v>242</v>
      </c>
      <c r="BM330" s="127" t="s">
        <v>630</v>
      </c>
    </row>
    <row r="331" spans="2:65" s="12" customFormat="1" ht="22.5">
      <c r="B331" s="129"/>
      <c r="D331" s="207" t="s">
        <v>153</v>
      </c>
      <c r="E331" s="130" t="s">
        <v>1</v>
      </c>
      <c r="F331" s="208" t="s">
        <v>394</v>
      </c>
      <c r="H331" s="130" t="s">
        <v>1</v>
      </c>
      <c r="L331" s="129"/>
      <c r="M331" s="131"/>
      <c r="T331" s="132"/>
      <c r="AT331" s="130" t="s">
        <v>153</v>
      </c>
      <c r="AU331" s="130" t="s">
        <v>85</v>
      </c>
      <c r="AV331" s="12" t="s">
        <v>83</v>
      </c>
      <c r="AW331" s="12" t="s">
        <v>32</v>
      </c>
      <c r="AX331" s="12" t="s">
        <v>76</v>
      </c>
      <c r="AY331" s="130" t="s">
        <v>144</v>
      </c>
    </row>
    <row r="332" spans="2:65" s="13" customFormat="1">
      <c r="B332" s="133"/>
      <c r="D332" s="207" t="s">
        <v>153</v>
      </c>
      <c r="E332" s="134" t="s">
        <v>1</v>
      </c>
      <c r="F332" s="209" t="s">
        <v>631</v>
      </c>
      <c r="H332" s="210">
        <v>526</v>
      </c>
      <c r="L332" s="133"/>
      <c r="M332" s="135"/>
      <c r="T332" s="136"/>
      <c r="AT332" s="134" t="s">
        <v>153</v>
      </c>
      <c r="AU332" s="134" t="s">
        <v>85</v>
      </c>
      <c r="AV332" s="13" t="s">
        <v>85</v>
      </c>
      <c r="AW332" s="13" t="s">
        <v>32</v>
      </c>
      <c r="AX332" s="13" t="s">
        <v>83</v>
      </c>
      <c r="AY332" s="134" t="s">
        <v>144</v>
      </c>
    </row>
    <row r="333" spans="2:65" s="11" customFormat="1" ht="22.9" customHeight="1">
      <c r="B333" s="109"/>
      <c r="D333" s="110" t="s">
        <v>75</v>
      </c>
      <c r="E333" s="199" t="s">
        <v>400</v>
      </c>
      <c r="F333" s="199" t="s">
        <v>401</v>
      </c>
      <c r="J333" s="200">
        <f>BK333</f>
        <v>0</v>
      </c>
      <c r="L333" s="109"/>
      <c r="M333" s="111"/>
      <c r="P333" s="112">
        <f>SUM(P334:P339)</f>
        <v>98.447360000000003</v>
      </c>
      <c r="R333" s="112">
        <f>SUM(R334:R339)</f>
        <v>7.7580799999999991E-2</v>
      </c>
      <c r="T333" s="113">
        <f>SUM(T334:T339)</f>
        <v>0</v>
      </c>
      <c r="AR333" s="110" t="s">
        <v>85</v>
      </c>
      <c r="AT333" s="114" t="s">
        <v>75</v>
      </c>
      <c r="AU333" s="114" t="s">
        <v>83</v>
      </c>
      <c r="AY333" s="110" t="s">
        <v>144</v>
      </c>
      <c r="BK333" s="115">
        <f>SUM(BK334:BK339)</f>
        <v>0</v>
      </c>
    </row>
    <row r="334" spans="2:65" s="1" customFormat="1" ht="37.9" customHeight="1">
      <c r="B334" s="27"/>
      <c r="C334" s="201" t="s">
        <v>632</v>
      </c>
      <c r="D334" s="201" t="s">
        <v>146</v>
      </c>
      <c r="E334" s="202" t="s">
        <v>403</v>
      </c>
      <c r="F334" s="203" t="s">
        <v>404</v>
      </c>
      <c r="G334" s="204" t="s">
        <v>224</v>
      </c>
      <c r="H334" s="205">
        <v>133.76</v>
      </c>
      <c r="I334" s="192"/>
      <c r="J334" s="206">
        <f>ROUND(I334*H334,2)</f>
        <v>0</v>
      </c>
      <c r="K334" s="203" t="s">
        <v>150</v>
      </c>
      <c r="L334" s="27"/>
      <c r="M334" s="123" t="s">
        <v>1</v>
      </c>
      <c r="N334" s="124" t="s">
        <v>42</v>
      </c>
      <c r="O334" s="125">
        <v>0.11600000000000001</v>
      </c>
      <c r="P334" s="125">
        <f>O334*H334</f>
        <v>15.516159999999999</v>
      </c>
      <c r="Q334" s="125">
        <v>2.0000000000000002E-5</v>
      </c>
      <c r="R334" s="125">
        <f>Q334*H334</f>
        <v>2.6752E-3</v>
      </c>
      <c r="S334" s="125">
        <v>0</v>
      </c>
      <c r="T334" s="126">
        <f>S334*H334</f>
        <v>0</v>
      </c>
      <c r="AR334" s="127" t="s">
        <v>242</v>
      </c>
      <c r="AT334" s="127" t="s">
        <v>146</v>
      </c>
      <c r="AU334" s="127" t="s">
        <v>85</v>
      </c>
      <c r="AY334" s="17" t="s">
        <v>144</v>
      </c>
      <c r="BE334" s="128">
        <f>IF(N334="základní",J334,0)</f>
        <v>0</v>
      </c>
      <c r="BF334" s="128">
        <f>IF(N334="snížená",J334,0)</f>
        <v>0</v>
      </c>
      <c r="BG334" s="128">
        <f>IF(N334="zákl. přenesená",J334,0)</f>
        <v>0</v>
      </c>
      <c r="BH334" s="128">
        <f>IF(N334="sníž. přenesená",J334,0)</f>
        <v>0</v>
      </c>
      <c r="BI334" s="128">
        <f>IF(N334="nulová",J334,0)</f>
        <v>0</v>
      </c>
      <c r="BJ334" s="17" t="s">
        <v>83</v>
      </c>
      <c r="BK334" s="128">
        <f>ROUND(I334*H334,2)</f>
        <v>0</v>
      </c>
      <c r="BL334" s="17" t="s">
        <v>242</v>
      </c>
      <c r="BM334" s="127" t="s">
        <v>633</v>
      </c>
    </row>
    <row r="335" spans="2:65" s="13" customFormat="1">
      <c r="B335" s="133"/>
      <c r="D335" s="207" t="s">
        <v>153</v>
      </c>
      <c r="E335" s="134" t="s">
        <v>1</v>
      </c>
      <c r="F335" s="209" t="s">
        <v>634</v>
      </c>
      <c r="H335" s="210">
        <v>133.76</v>
      </c>
      <c r="L335" s="133"/>
      <c r="M335" s="135"/>
      <c r="T335" s="136"/>
      <c r="AT335" s="134" t="s">
        <v>153</v>
      </c>
      <c r="AU335" s="134" t="s">
        <v>85</v>
      </c>
      <c r="AV335" s="13" t="s">
        <v>85</v>
      </c>
      <c r="AW335" s="13" t="s">
        <v>32</v>
      </c>
      <c r="AX335" s="13" t="s">
        <v>83</v>
      </c>
      <c r="AY335" s="134" t="s">
        <v>144</v>
      </c>
    </row>
    <row r="336" spans="2:65" s="1" customFormat="1" ht="24.2" customHeight="1">
      <c r="B336" s="27"/>
      <c r="C336" s="201" t="s">
        <v>635</v>
      </c>
      <c r="D336" s="201" t="s">
        <v>146</v>
      </c>
      <c r="E336" s="202" t="s">
        <v>408</v>
      </c>
      <c r="F336" s="203" t="s">
        <v>409</v>
      </c>
      <c r="G336" s="204" t="s">
        <v>224</v>
      </c>
      <c r="H336" s="205">
        <v>133.76</v>
      </c>
      <c r="I336" s="192"/>
      <c r="J336" s="206">
        <f>ROUND(I336*H336,2)</f>
        <v>0</v>
      </c>
      <c r="K336" s="203" t="s">
        <v>150</v>
      </c>
      <c r="L336" s="27"/>
      <c r="M336" s="123" t="s">
        <v>1</v>
      </c>
      <c r="N336" s="124" t="s">
        <v>42</v>
      </c>
      <c r="O336" s="125">
        <v>1.2E-2</v>
      </c>
      <c r="P336" s="125">
        <f>O336*H336</f>
        <v>1.6051199999999999</v>
      </c>
      <c r="Q336" s="125">
        <v>0</v>
      </c>
      <c r="R336" s="125">
        <f>Q336*H336</f>
        <v>0</v>
      </c>
      <c r="S336" s="125">
        <v>0</v>
      </c>
      <c r="T336" s="126">
        <f>S336*H336</f>
        <v>0</v>
      </c>
      <c r="AR336" s="127" t="s">
        <v>242</v>
      </c>
      <c r="AT336" s="127" t="s">
        <v>146</v>
      </c>
      <c r="AU336" s="127" t="s">
        <v>85</v>
      </c>
      <c r="AY336" s="17" t="s">
        <v>144</v>
      </c>
      <c r="BE336" s="128">
        <f>IF(N336="základní",J336,0)</f>
        <v>0</v>
      </c>
      <c r="BF336" s="128">
        <f>IF(N336="snížená",J336,0)</f>
        <v>0</v>
      </c>
      <c r="BG336" s="128">
        <f>IF(N336="zákl. přenesená",J336,0)</f>
        <v>0</v>
      </c>
      <c r="BH336" s="128">
        <f>IF(N336="sníž. přenesená",J336,0)</f>
        <v>0</v>
      </c>
      <c r="BI336" s="128">
        <f>IF(N336="nulová",J336,0)</f>
        <v>0</v>
      </c>
      <c r="BJ336" s="17" t="s">
        <v>83</v>
      </c>
      <c r="BK336" s="128">
        <f>ROUND(I336*H336,2)</f>
        <v>0</v>
      </c>
      <c r="BL336" s="17" t="s">
        <v>242</v>
      </c>
      <c r="BM336" s="127" t="s">
        <v>636</v>
      </c>
    </row>
    <row r="337" spans="2:65" s="1" customFormat="1" ht="24.2" customHeight="1">
      <c r="B337" s="27"/>
      <c r="C337" s="201" t="s">
        <v>637</v>
      </c>
      <c r="D337" s="201" t="s">
        <v>146</v>
      </c>
      <c r="E337" s="202" t="s">
        <v>412</v>
      </c>
      <c r="F337" s="203" t="s">
        <v>413</v>
      </c>
      <c r="G337" s="204" t="s">
        <v>224</v>
      </c>
      <c r="H337" s="205">
        <v>267.52</v>
      </c>
      <c r="I337" s="192"/>
      <c r="J337" s="206">
        <f>ROUND(I337*H337,2)</f>
        <v>0</v>
      </c>
      <c r="K337" s="203" t="s">
        <v>150</v>
      </c>
      <c r="L337" s="27"/>
      <c r="M337" s="123" t="s">
        <v>1</v>
      </c>
      <c r="N337" s="124" t="s">
        <v>42</v>
      </c>
      <c r="O337" s="125">
        <v>0.13800000000000001</v>
      </c>
      <c r="P337" s="125">
        <f>O337*H337</f>
        <v>36.917760000000001</v>
      </c>
      <c r="Q337" s="125">
        <v>1.3999999999999999E-4</v>
      </c>
      <c r="R337" s="125">
        <f>Q337*H337</f>
        <v>3.7452799999999994E-2</v>
      </c>
      <c r="S337" s="125">
        <v>0</v>
      </c>
      <c r="T337" s="126">
        <f>S337*H337</f>
        <v>0</v>
      </c>
      <c r="AR337" s="127" t="s">
        <v>242</v>
      </c>
      <c r="AT337" s="127" t="s">
        <v>146</v>
      </c>
      <c r="AU337" s="127" t="s">
        <v>85</v>
      </c>
      <c r="AY337" s="17" t="s">
        <v>144</v>
      </c>
      <c r="BE337" s="128">
        <f>IF(N337="základní",J337,0)</f>
        <v>0</v>
      </c>
      <c r="BF337" s="128">
        <f>IF(N337="snížená",J337,0)</f>
        <v>0</v>
      </c>
      <c r="BG337" s="128">
        <f>IF(N337="zákl. přenesená",J337,0)</f>
        <v>0</v>
      </c>
      <c r="BH337" s="128">
        <f>IF(N337="sníž. přenesená",J337,0)</f>
        <v>0</v>
      </c>
      <c r="BI337" s="128">
        <f>IF(N337="nulová",J337,0)</f>
        <v>0</v>
      </c>
      <c r="BJ337" s="17" t="s">
        <v>83</v>
      </c>
      <c r="BK337" s="128">
        <f>ROUND(I337*H337,2)</f>
        <v>0</v>
      </c>
      <c r="BL337" s="17" t="s">
        <v>242</v>
      </c>
      <c r="BM337" s="127" t="s">
        <v>638</v>
      </c>
    </row>
    <row r="338" spans="2:65" s="13" customFormat="1">
      <c r="B338" s="133"/>
      <c r="D338" s="207" t="s">
        <v>153</v>
      </c>
      <c r="E338" s="134" t="s">
        <v>1</v>
      </c>
      <c r="F338" s="209" t="s">
        <v>639</v>
      </c>
      <c r="H338" s="210">
        <v>267.52</v>
      </c>
      <c r="L338" s="133"/>
      <c r="M338" s="135"/>
      <c r="T338" s="136"/>
      <c r="AT338" s="134" t="s">
        <v>153</v>
      </c>
      <c r="AU338" s="134" t="s">
        <v>85</v>
      </c>
      <c r="AV338" s="13" t="s">
        <v>85</v>
      </c>
      <c r="AW338" s="13" t="s">
        <v>32</v>
      </c>
      <c r="AX338" s="13" t="s">
        <v>83</v>
      </c>
      <c r="AY338" s="134" t="s">
        <v>144</v>
      </c>
    </row>
    <row r="339" spans="2:65" s="1" customFormat="1" ht="24.2" customHeight="1">
      <c r="B339" s="27"/>
      <c r="C339" s="201" t="s">
        <v>640</v>
      </c>
      <c r="D339" s="201" t="s">
        <v>146</v>
      </c>
      <c r="E339" s="202" t="s">
        <v>417</v>
      </c>
      <c r="F339" s="203" t="s">
        <v>418</v>
      </c>
      <c r="G339" s="204" t="s">
        <v>224</v>
      </c>
      <c r="H339" s="205">
        <v>267.52</v>
      </c>
      <c r="I339" s="192"/>
      <c r="J339" s="206">
        <f>ROUND(I339*H339,2)</f>
        <v>0</v>
      </c>
      <c r="K339" s="203" t="s">
        <v>150</v>
      </c>
      <c r="L339" s="27"/>
      <c r="M339" s="149" t="s">
        <v>1</v>
      </c>
      <c r="N339" s="150" t="s">
        <v>42</v>
      </c>
      <c r="O339" s="151">
        <v>0.16600000000000001</v>
      </c>
      <c r="P339" s="151">
        <f>O339*H339</f>
        <v>44.408319999999996</v>
      </c>
      <c r="Q339" s="151">
        <v>1.3999999999999999E-4</v>
      </c>
      <c r="R339" s="151">
        <f>Q339*H339</f>
        <v>3.7452799999999994E-2</v>
      </c>
      <c r="S339" s="151">
        <v>0</v>
      </c>
      <c r="T339" s="152">
        <f>S339*H339</f>
        <v>0</v>
      </c>
      <c r="AR339" s="127" t="s">
        <v>242</v>
      </c>
      <c r="AT339" s="127" t="s">
        <v>146</v>
      </c>
      <c r="AU339" s="127" t="s">
        <v>85</v>
      </c>
      <c r="AY339" s="17" t="s">
        <v>144</v>
      </c>
      <c r="BE339" s="128">
        <f>IF(N339="základní",J339,0)</f>
        <v>0</v>
      </c>
      <c r="BF339" s="128">
        <f>IF(N339="snížená",J339,0)</f>
        <v>0</v>
      </c>
      <c r="BG339" s="128">
        <f>IF(N339="zákl. přenesená",J339,0)</f>
        <v>0</v>
      </c>
      <c r="BH339" s="128">
        <f>IF(N339="sníž. přenesená",J339,0)</f>
        <v>0</v>
      </c>
      <c r="BI339" s="128">
        <f>IF(N339="nulová",J339,0)</f>
        <v>0</v>
      </c>
      <c r="BJ339" s="17" t="s">
        <v>83</v>
      </c>
      <c r="BK339" s="128">
        <f>ROUND(I339*H339,2)</f>
        <v>0</v>
      </c>
      <c r="BL339" s="17" t="s">
        <v>242</v>
      </c>
      <c r="BM339" s="127" t="s">
        <v>641</v>
      </c>
    </row>
    <row r="340" spans="2:65" s="1" customFormat="1" ht="6.95" customHeight="1">
      <c r="B340" s="39"/>
      <c r="C340" s="40"/>
      <c r="D340" s="40"/>
      <c r="E340" s="40"/>
      <c r="F340" s="40"/>
      <c r="G340" s="40"/>
      <c r="H340" s="40"/>
      <c r="I340" s="40"/>
      <c r="J340" s="40"/>
      <c r="K340" s="40"/>
      <c r="L340" s="27"/>
    </row>
  </sheetData>
  <sheetProtection algorithmName="SHA-512" hashValue="IdO5VtTAbWMTB0ZuGo+fSJo9L76CT5lo6BWu6HX9rCsLJpKOqdActzxrkqkaS87m49fuaAlymIJlXG4CFDiKSA==" saltValue="93Bqcmff3TOObHQxbRCI7A==" spinCount="100000" sheet="1" objects="1" scenarios="1"/>
  <autoFilter ref="C126:K339" xr:uid="{00000000-0009-0000-0000-000003000000}"/>
  <mergeCells count="9">
    <mergeCell ref="E117:H117"/>
    <mergeCell ref="E119:H119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59"/>
  <sheetViews>
    <sheetView showGridLines="0" topLeftCell="A139" zoomScaleNormal="100" zoomScaleSheetLayoutView="85" workbookViewId="0">
      <selection activeCell="I133" sqref="I1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.66406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96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111</v>
      </c>
      <c r="L4" s="20"/>
      <c r="M4" s="82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4" t="s">
        <v>14</v>
      </c>
      <c r="L6" s="20"/>
    </row>
    <row r="7" spans="2:46" ht="16.5" customHeight="1">
      <c r="B7" s="20"/>
      <c r="E7" s="304" t="str">
        <f>'Rekapitulace stavby'!K6</f>
        <v>Revitalizace toku a vývařiště Svrateckého náhonu</v>
      </c>
      <c r="F7" s="305"/>
      <c r="G7" s="305"/>
      <c r="H7" s="305"/>
      <c r="L7" s="20"/>
    </row>
    <row r="8" spans="2:46" ht="12" customHeight="1">
      <c r="B8" s="20"/>
      <c r="D8" s="24" t="s">
        <v>112</v>
      </c>
      <c r="L8" s="20"/>
    </row>
    <row r="9" spans="2:46" s="1" customFormat="1" ht="16.5" customHeight="1">
      <c r="B9" s="27"/>
      <c r="E9" s="304" t="s">
        <v>433</v>
      </c>
      <c r="F9" s="306"/>
      <c r="G9" s="306"/>
      <c r="H9" s="306"/>
      <c r="L9" s="27"/>
    </row>
    <row r="10" spans="2:46" s="1" customFormat="1" ht="12" customHeight="1">
      <c r="B10" s="27"/>
      <c r="D10" s="24" t="s">
        <v>420</v>
      </c>
      <c r="L10" s="27"/>
    </row>
    <row r="11" spans="2:46" s="1" customFormat="1" ht="16.5" customHeight="1">
      <c r="B11" s="27"/>
      <c r="E11" s="292" t="s">
        <v>642</v>
      </c>
      <c r="F11" s="306"/>
      <c r="G11" s="306"/>
      <c r="H11" s="306"/>
      <c r="L11" s="27"/>
    </row>
    <row r="12" spans="2:46" s="1" customFormat="1">
      <c r="B12" s="27"/>
      <c r="L12" s="27"/>
    </row>
    <row r="13" spans="2:46" s="1" customFormat="1" ht="12" customHeight="1">
      <c r="B13" s="27"/>
      <c r="D13" s="24" t="s">
        <v>16</v>
      </c>
      <c r="F13" s="23" t="s">
        <v>1</v>
      </c>
      <c r="I13" s="24" t="s">
        <v>17</v>
      </c>
      <c r="J13" s="23" t="s">
        <v>1</v>
      </c>
      <c r="L13" s="27"/>
    </row>
    <row r="14" spans="2:46" s="1" customFormat="1" ht="12" customHeight="1">
      <c r="B14" s="27"/>
      <c r="D14" s="24" t="s">
        <v>18</v>
      </c>
      <c r="F14" s="23" t="s">
        <v>19</v>
      </c>
      <c r="I14" s="24" t="s">
        <v>20</v>
      </c>
      <c r="J14" s="45"/>
      <c r="L14" s="27"/>
    </row>
    <row r="15" spans="2:46" s="1" customFormat="1" ht="10.9" customHeight="1">
      <c r="B15" s="27"/>
      <c r="L15" s="27"/>
    </row>
    <row r="16" spans="2:46" s="1" customFormat="1" ht="12" customHeight="1">
      <c r="B16" s="27"/>
      <c r="D16" s="24" t="s">
        <v>21</v>
      </c>
      <c r="I16" s="24" t="s">
        <v>22</v>
      </c>
      <c r="J16" s="23" t="s">
        <v>23</v>
      </c>
      <c r="L16" s="27"/>
    </row>
    <row r="17" spans="2:12" s="1" customFormat="1" ht="18" customHeight="1">
      <c r="B17" s="27"/>
      <c r="E17" s="23" t="s">
        <v>24</v>
      </c>
      <c r="I17" s="24" t="s">
        <v>25</v>
      </c>
      <c r="J17" s="23" t="s">
        <v>26</v>
      </c>
      <c r="L17" s="27"/>
    </row>
    <row r="18" spans="2:12" s="1" customFormat="1" ht="6.95" customHeight="1">
      <c r="B18" s="27"/>
      <c r="L18" s="27"/>
    </row>
    <row r="19" spans="2:12" s="1" customFormat="1" ht="12" customHeight="1">
      <c r="B19" s="27"/>
      <c r="D19" s="24" t="s">
        <v>1364</v>
      </c>
      <c r="I19" s="24" t="s">
        <v>22</v>
      </c>
      <c r="J19" s="158" t="s">
        <v>1362</v>
      </c>
      <c r="L19" s="27"/>
    </row>
    <row r="20" spans="2:12" s="1" customFormat="1" ht="18" customHeight="1">
      <c r="B20" s="27"/>
      <c r="E20" s="259" t="s">
        <v>1362</v>
      </c>
      <c r="F20" s="267"/>
      <c r="G20" s="267"/>
      <c r="H20" s="267"/>
      <c r="I20" s="24" t="s">
        <v>25</v>
      </c>
      <c r="J20" s="158" t="s">
        <v>1362</v>
      </c>
      <c r="L20" s="27"/>
    </row>
    <row r="21" spans="2:12" s="1" customFormat="1" ht="6.95" customHeight="1">
      <c r="B21" s="27"/>
      <c r="L21" s="27"/>
    </row>
    <row r="22" spans="2:12" s="1" customFormat="1" ht="12" customHeight="1">
      <c r="B22" s="27"/>
      <c r="D22" s="24" t="s">
        <v>28</v>
      </c>
      <c r="I22" s="24" t="s">
        <v>22</v>
      </c>
      <c r="J22" s="23" t="s">
        <v>29</v>
      </c>
      <c r="L22" s="27"/>
    </row>
    <row r="23" spans="2:12" s="1" customFormat="1" ht="18" customHeight="1">
      <c r="B23" s="27"/>
      <c r="E23" s="23" t="s">
        <v>30</v>
      </c>
      <c r="I23" s="24" t="s">
        <v>25</v>
      </c>
      <c r="J23" s="23" t="s">
        <v>31</v>
      </c>
      <c r="L23" s="27"/>
    </row>
    <row r="24" spans="2:12" s="1" customFormat="1" ht="6.95" customHeight="1">
      <c r="B24" s="27"/>
      <c r="L24" s="27"/>
    </row>
    <row r="25" spans="2:12" s="1" customFormat="1" ht="12" customHeight="1">
      <c r="B25" s="27"/>
      <c r="D25" s="24" t="s">
        <v>33</v>
      </c>
      <c r="I25" s="24" t="s">
        <v>22</v>
      </c>
      <c r="J25" s="23" t="s">
        <v>1</v>
      </c>
      <c r="L25" s="27"/>
    </row>
    <row r="26" spans="2:12" s="1" customFormat="1" ht="18" customHeight="1">
      <c r="B26" s="27"/>
      <c r="E26" s="23" t="s">
        <v>34</v>
      </c>
      <c r="I26" s="24" t="s">
        <v>25</v>
      </c>
      <c r="J26" s="23" t="s">
        <v>1</v>
      </c>
      <c r="L26" s="27"/>
    </row>
    <row r="27" spans="2:12" s="1" customFormat="1" ht="6.95" customHeight="1">
      <c r="B27" s="27"/>
      <c r="L27" s="27"/>
    </row>
    <row r="28" spans="2:12" s="1" customFormat="1" ht="12" customHeight="1">
      <c r="B28" s="27"/>
      <c r="D28" s="24" t="s">
        <v>35</v>
      </c>
      <c r="L28" s="27"/>
    </row>
    <row r="29" spans="2:12" s="7" customFormat="1" ht="71.25" customHeight="1">
      <c r="B29" s="83"/>
      <c r="E29" s="270" t="s">
        <v>36</v>
      </c>
      <c r="F29" s="270"/>
      <c r="G29" s="270"/>
      <c r="H29" s="270"/>
      <c r="L29" s="83"/>
    </row>
    <row r="30" spans="2:12" s="1" customFormat="1" ht="6.95" customHeight="1">
      <c r="B30" s="27"/>
      <c r="L30" s="27"/>
    </row>
    <row r="31" spans="2:12" s="1" customFormat="1" ht="6.95" customHeight="1">
      <c r="B31" s="27"/>
      <c r="D31" s="46"/>
      <c r="E31" s="46"/>
      <c r="F31" s="46"/>
      <c r="G31" s="46"/>
      <c r="H31" s="46"/>
      <c r="I31" s="46"/>
      <c r="J31" s="46"/>
      <c r="K31" s="46"/>
      <c r="L31" s="27"/>
    </row>
    <row r="32" spans="2:12" s="1" customFormat="1" ht="25.35" customHeight="1">
      <c r="B32" s="27"/>
      <c r="D32" s="84" t="s">
        <v>37</v>
      </c>
      <c r="J32" s="57">
        <f>ROUND(J130, 2)</f>
        <v>0</v>
      </c>
      <c r="L32" s="27"/>
    </row>
    <row r="33" spans="2:12" s="1" customFormat="1" ht="6.95" customHeight="1">
      <c r="B33" s="27"/>
      <c r="D33" s="46"/>
      <c r="E33" s="46"/>
      <c r="F33" s="46"/>
      <c r="G33" s="46"/>
      <c r="H33" s="46"/>
      <c r="I33" s="46"/>
      <c r="J33" s="46"/>
      <c r="K33" s="46"/>
      <c r="L33" s="27"/>
    </row>
    <row r="34" spans="2:12" s="1" customFormat="1" ht="14.45" customHeight="1">
      <c r="B34" s="27"/>
      <c r="F34" s="30" t="s">
        <v>39</v>
      </c>
      <c r="I34" s="30" t="s">
        <v>38</v>
      </c>
      <c r="J34" s="30" t="s">
        <v>40</v>
      </c>
      <c r="L34" s="27"/>
    </row>
    <row r="35" spans="2:12" s="1" customFormat="1" ht="14.45" customHeight="1">
      <c r="B35" s="27"/>
      <c r="D35" s="48" t="s">
        <v>41</v>
      </c>
      <c r="E35" s="24" t="s">
        <v>42</v>
      </c>
      <c r="F35" s="75">
        <f>ROUND((SUM(BE130:BE258)),  2)</f>
        <v>0</v>
      </c>
      <c r="I35" s="85">
        <v>0.21</v>
      </c>
      <c r="J35" s="75">
        <f>ROUND(((SUM(BE130:BE258))*I35),  2)</f>
        <v>0</v>
      </c>
      <c r="L35" s="27"/>
    </row>
    <row r="36" spans="2:12" s="1" customFormat="1" ht="14.45" customHeight="1">
      <c r="B36" s="27"/>
      <c r="E36" s="24" t="s">
        <v>43</v>
      </c>
      <c r="F36" s="75">
        <f>ROUND((SUM(BF130:BF258)),  2)</f>
        <v>0</v>
      </c>
      <c r="I36" s="85">
        <v>0.12</v>
      </c>
      <c r="J36" s="75">
        <f>ROUND(((SUM(BF130:BF258))*I36),  2)</f>
        <v>0</v>
      </c>
      <c r="L36" s="27"/>
    </row>
    <row r="37" spans="2:12" s="1" customFormat="1" ht="14.45" hidden="1" customHeight="1">
      <c r="B37" s="27"/>
      <c r="E37" s="24" t="s">
        <v>44</v>
      </c>
      <c r="F37" s="75">
        <f>ROUND((SUM(BG130:BG258)),  2)</f>
        <v>0</v>
      </c>
      <c r="I37" s="85">
        <v>0.21</v>
      </c>
      <c r="J37" s="75">
        <f>0</f>
        <v>0</v>
      </c>
      <c r="L37" s="27"/>
    </row>
    <row r="38" spans="2:12" s="1" customFormat="1" ht="14.45" hidden="1" customHeight="1">
      <c r="B38" s="27"/>
      <c r="E38" s="24" t="s">
        <v>45</v>
      </c>
      <c r="F38" s="75">
        <f>ROUND((SUM(BH130:BH258)),  2)</f>
        <v>0</v>
      </c>
      <c r="I38" s="85">
        <v>0.12</v>
      </c>
      <c r="J38" s="75">
        <f>0</f>
        <v>0</v>
      </c>
      <c r="L38" s="27"/>
    </row>
    <row r="39" spans="2:12" s="1" customFormat="1" ht="14.45" hidden="1" customHeight="1">
      <c r="B39" s="27"/>
      <c r="E39" s="24" t="s">
        <v>46</v>
      </c>
      <c r="F39" s="75">
        <f>ROUND((SUM(BI130:BI258)),  2)</f>
        <v>0</v>
      </c>
      <c r="I39" s="85">
        <v>0</v>
      </c>
      <c r="J39" s="75">
        <f>0</f>
        <v>0</v>
      </c>
      <c r="L39" s="27"/>
    </row>
    <row r="40" spans="2:12" s="1" customFormat="1" ht="6.95" customHeight="1">
      <c r="B40" s="27"/>
      <c r="L40" s="27"/>
    </row>
    <row r="41" spans="2:12" s="1" customFormat="1" ht="25.35" customHeight="1">
      <c r="B41" s="27"/>
      <c r="C41" s="86"/>
      <c r="D41" s="87" t="s">
        <v>47</v>
      </c>
      <c r="E41" s="50"/>
      <c r="F41" s="50"/>
      <c r="G41" s="88" t="s">
        <v>48</v>
      </c>
      <c r="H41" s="89" t="s">
        <v>49</v>
      </c>
      <c r="I41" s="50"/>
      <c r="J41" s="90">
        <f>SUM(J32:J39)</f>
        <v>0</v>
      </c>
      <c r="K41" s="91"/>
      <c r="L41" s="27"/>
    </row>
    <row r="42" spans="2:12" s="1" customFormat="1" ht="14.45" customHeight="1">
      <c r="B42" s="27"/>
      <c r="L42" s="27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7"/>
      <c r="D50" s="36" t="s">
        <v>50</v>
      </c>
      <c r="E50" s="37"/>
      <c r="F50" s="37"/>
      <c r="G50" s="36" t="s">
        <v>51</v>
      </c>
      <c r="H50" s="37"/>
      <c r="I50" s="37"/>
      <c r="J50" s="37"/>
      <c r="K50" s="37"/>
      <c r="L50" s="27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27"/>
      <c r="D61" s="38" t="s">
        <v>52</v>
      </c>
      <c r="E61" s="29"/>
      <c r="F61" s="92" t="s">
        <v>53</v>
      </c>
      <c r="G61" s="38" t="s">
        <v>52</v>
      </c>
      <c r="H61" s="29"/>
      <c r="I61" s="29"/>
      <c r="J61" s="93" t="s">
        <v>53</v>
      </c>
      <c r="K61" s="29"/>
      <c r="L61" s="27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27"/>
      <c r="D65" s="36" t="s">
        <v>54</v>
      </c>
      <c r="E65" s="37"/>
      <c r="F65" s="37"/>
      <c r="G65" s="36" t="s">
        <v>1364</v>
      </c>
      <c r="H65" s="37"/>
      <c r="I65" s="37"/>
      <c r="J65" s="37"/>
      <c r="K65" s="37"/>
      <c r="L65" s="27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27"/>
      <c r="D76" s="38" t="s">
        <v>52</v>
      </c>
      <c r="E76" s="29"/>
      <c r="F76" s="92" t="s">
        <v>53</v>
      </c>
      <c r="G76" s="38" t="s">
        <v>52</v>
      </c>
      <c r="H76" s="29"/>
      <c r="I76" s="29"/>
      <c r="J76" s="93" t="s">
        <v>53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21" t="s">
        <v>114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304" t="str">
        <f>E7</f>
        <v>Revitalizace toku a vývařiště Svrateckého náhonu</v>
      </c>
      <c r="F85" s="305"/>
      <c r="G85" s="305"/>
      <c r="H85" s="305"/>
      <c r="L85" s="27"/>
    </row>
    <row r="86" spans="2:12" ht="12" customHeight="1">
      <c r="B86" s="20"/>
      <c r="C86" s="24" t="s">
        <v>112</v>
      </c>
      <c r="L86" s="20"/>
    </row>
    <row r="87" spans="2:12" s="1" customFormat="1" ht="16.5" customHeight="1">
      <c r="B87" s="27"/>
      <c r="E87" s="304" t="s">
        <v>433</v>
      </c>
      <c r="F87" s="306"/>
      <c r="G87" s="306"/>
      <c r="H87" s="306"/>
      <c r="L87" s="27"/>
    </row>
    <row r="88" spans="2:12" s="1" customFormat="1" ht="12" customHeight="1">
      <c r="B88" s="27"/>
      <c r="C88" s="24" t="s">
        <v>420</v>
      </c>
      <c r="L88" s="27"/>
    </row>
    <row r="89" spans="2:12" s="1" customFormat="1" ht="16.5" customHeight="1">
      <c r="B89" s="27"/>
      <c r="E89" s="292" t="str">
        <f>E11</f>
        <v xml:space="preserve">SO 02.1 - Sdruženy funkční objekt </v>
      </c>
      <c r="F89" s="306"/>
      <c r="G89" s="306"/>
      <c r="H89" s="306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3" t="str">
        <f>F14</f>
        <v>Brno- Svratecký náhon</v>
      </c>
      <c r="I91" s="24" t="s">
        <v>20</v>
      </c>
      <c r="J91" s="45" t="str">
        <f>IF(J14="","",J14)</f>
        <v/>
      </c>
      <c r="L91" s="27"/>
    </row>
    <row r="92" spans="2:12" s="1" customFormat="1" ht="6.95" customHeight="1">
      <c r="B92" s="27"/>
      <c r="L92" s="27"/>
    </row>
    <row r="93" spans="2:12" s="1" customFormat="1" ht="15.2" customHeight="1">
      <c r="B93" s="27"/>
      <c r="C93" s="24" t="s">
        <v>21</v>
      </c>
      <c r="F93" s="23" t="str">
        <f>E17</f>
        <v>Statutární město Brno</v>
      </c>
      <c r="I93" s="24" t="s">
        <v>28</v>
      </c>
      <c r="J93" s="25" t="str">
        <f>E23</f>
        <v>ŠINDLAR s.r.o.</v>
      </c>
      <c r="L93" s="27"/>
    </row>
    <row r="94" spans="2:12" s="1" customFormat="1" ht="15.2" customHeight="1">
      <c r="B94" s="27"/>
      <c r="C94" s="24" t="s">
        <v>1364</v>
      </c>
      <c r="F94" s="23" t="str">
        <f>IF(E20="","",E20)</f>
        <v>Vyplň údaj</v>
      </c>
      <c r="I94" s="24" t="s">
        <v>33</v>
      </c>
      <c r="J94" s="25" t="str">
        <f>E26</f>
        <v>Roman Bárta</v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94" t="s">
        <v>115</v>
      </c>
      <c r="D96" s="86"/>
      <c r="E96" s="86"/>
      <c r="F96" s="86"/>
      <c r="G96" s="86"/>
      <c r="H96" s="86"/>
      <c r="I96" s="86"/>
      <c r="J96" s="95" t="s">
        <v>116</v>
      </c>
      <c r="K96" s="8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96" t="s">
        <v>117</v>
      </c>
      <c r="J98" s="57">
        <f>J130</f>
        <v>0</v>
      </c>
      <c r="L98" s="27"/>
      <c r="AU98" s="17" t="s">
        <v>118</v>
      </c>
    </row>
    <row r="99" spans="2:47" s="8" customFormat="1" ht="24.95" customHeight="1">
      <c r="B99" s="97"/>
      <c r="D99" s="98" t="s">
        <v>119</v>
      </c>
      <c r="E99" s="99"/>
      <c r="F99" s="99"/>
      <c r="G99" s="99"/>
      <c r="H99" s="99"/>
      <c r="I99" s="99"/>
      <c r="J99" s="100">
        <f>J131</f>
        <v>0</v>
      </c>
      <c r="L99" s="97"/>
    </row>
    <row r="100" spans="2:47" s="9" customFormat="1" ht="19.899999999999999" customHeight="1">
      <c r="B100" s="101"/>
      <c r="D100" s="102" t="s">
        <v>120</v>
      </c>
      <c r="E100" s="103"/>
      <c r="F100" s="103"/>
      <c r="G100" s="103"/>
      <c r="H100" s="103"/>
      <c r="I100" s="103"/>
      <c r="J100" s="104">
        <f>J132</f>
        <v>0</v>
      </c>
      <c r="L100" s="101"/>
    </row>
    <row r="101" spans="2:47" s="9" customFormat="1" ht="19.899999999999999" customHeight="1">
      <c r="B101" s="101"/>
      <c r="D101" s="102" t="s">
        <v>121</v>
      </c>
      <c r="E101" s="103"/>
      <c r="F101" s="103"/>
      <c r="G101" s="103"/>
      <c r="H101" s="103"/>
      <c r="I101" s="103"/>
      <c r="J101" s="104">
        <f>J167</f>
        <v>0</v>
      </c>
      <c r="L101" s="101"/>
    </row>
    <row r="102" spans="2:47" s="9" customFormat="1" ht="19.899999999999999" customHeight="1">
      <c r="B102" s="101"/>
      <c r="D102" s="102" t="s">
        <v>122</v>
      </c>
      <c r="E102" s="103"/>
      <c r="F102" s="103"/>
      <c r="G102" s="103"/>
      <c r="H102" s="103"/>
      <c r="I102" s="103"/>
      <c r="J102" s="104">
        <f>J198</f>
        <v>0</v>
      </c>
      <c r="L102" s="101"/>
    </row>
    <row r="103" spans="2:47" s="9" customFormat="1" ht="19.899999999999999" customHeight="1">
      <c r="B103" s="101"/>
      <c r="D103" s="102" t="s">
        <v>643</v>
      </c>
      <c r="E103" s="103"/>
      <c r="F103" s="103"/>
      <c r="G103" s="103"/>
      <c r="H103" s="103"/>
      <c r="I103" s="103"/>
      <c r="J103" s="104">
        <f>J210</f>
        <v>0</v>
      </c>
      <c r="L103" s="101"/>
    </row>
    <row r="104" spans="2:47" s="9" customFormat="1" ht="19.899999999999999" customHeight="1">
      <c r="B104" s="101"/>
      <c r="D104" s="102" t="s">
        <v>123</v>
      </c>
      <c r="E104" s="103"/>
      <c r="F104" s="103"/>
      <c r="G104" s="103"/>
      <c r="H104" s="103"/>
      <c r="I104" s="103"/>
      <c r="J104" s="104">
        <f>J214</f>
        <v>0</v>
      </c>
      <c r="L104" s="101"/>
    </row>
    <row r="105" spans="2:47" s="9" customFormat="1" ht="19.899999999999999" customHeight="1">
      <c r="B105" s="101"/>
      <c r="D105" s="102" t="s">
        <v>421</v>
      </c>
      <c r="E105" s="103"/>
      <c r="F105" s="103"/>
      <c r="G105" s="103"/>
      <c r="H105" s="103"/>
      <c r="I105" s="103"/>
      <c r="J105" s="104">
        <f>J230</f>
        <v>0</v>
      </c>
      <c r="L105" s="101"/>
    </row>
    <row r="106" spans="2:47" s="9" customFormat="1" ht="19.899999999999999" customHeight="1">
      <c r="B106" s="101"/>
      <c r="D106" s="102" t="s">
        <v>124</v>
      </c>
      <c r="E106" s="103"/>
      <c r="F106" s="103"/>
      <c r="G106" s="103"/>
      <c r="H106" s="103"/>
      <c r="I106" s="103"/>
      <c r="J106" s="104">
        <f>J238</f>
        <v>0</v>
      </c>
      <c r="L106" s="101"/>
    </row>
    <row r="107" spans="2:47" s="8" customFormat="1" ht="24.95" customHeight="1">
      <c r="B107" s="97"/>
      <c r="D107" s="98" t="s">
        <v>125</v>
      </c>
      <c r="E107" s="99"/>
      <c r="F107" s="99"/>
      <c r="G107" s="99"/>
      <c r="H107" s="99"/>
      <c r="I107" s="99"/>
      <c r="J107" s="100">
        <f>J240</f>
        <v>0</v>
      </c>
      <c r="L107" s="97"/>
    </row>
    <row r="108" spans="2:47" s="9" customFormat="1" ht="19.899999999999999" customHeight="1">
      <c r="B108" s="101"/>
      <c r="D108" s="102" t="s">
        <v>127</v>
      </c>
      <c r="E108" s="103"/>
      <c r="F108" s="103"/>
      <c r="G108" s="103"/>
      <c r="H108" s="103"/>
      <c r="I108" s="103"/>
      <c r="J108" s="104">
        <f>J241</f>
        <v>0</v>
      </c>
      <c r="L108" s="101"/>
    </row>
    <row r="109" spans="2:47" s="1" customFormat="1" ht="21.75" customHeight="1">
      <c r="B109" s="27"/>
      <c r="L109" s="27"/>
    </row>
    <row r="110" spans="2:47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7"/>
    </row>
    <row r="114" spans="2:12" s="1" customFormat="1" ht="6.95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7"/>
    </row>
    <row r="115" spans="2:12" s="1" customFormat="1" ht="24.95" customHeight="1">
      <c r="B115" s="27"/>
      <c r="C115" s="21" t="s">
        <v>129</v>
      </c>
      <c r="L115" s="27"/>
    </row>
    <row r="116" spans="2:12" s="1" customFormat="1" ht="6.95" customHeight="1">
      <c r="B116" s="27"/>
      <c r="L116" s="27"/>
    </row>
    <row r="117" spans="2:12" s="1" customFormat="1" ht="12" customHeight="1">
      <c r="B117" s="27"/>
      <c r="C117" s="24" t="s">
        <v>14</v>
      </c>
      <c r="L117" s="27"/>
    </row>
    <row r="118" spans="2:12" s="1" customFormat="1" ht="16.5" customHeight="1">
      <c r="B118" s="27"/>
      <c r="E118" s="304" t="str">
        <f>E7</f>
        <v>Revitalizace toku a vývařiště Svrateckého náhonu</v>
      </c>
      <c r="F118" s="305"/>
      <c r="G118" s="305"/>
      <c r="H118" s="305"/>
      <c r="L118" s="27"/>
    </row>
    <row r="119" spans="2:12" ht="12" customHeight="1">
      <c r="B119" s="20"/>
      <c r="C119" s="24" t="s">
        <v>112</v>
      </c>
      <c r="L119" s="20"/>
    </row>
    <row r="120" spans="2:12" s="1" customFormat="1" ht="16.5" customHeight="1">
      <c r="B120" s="27"/>
      <c r="E120" s="304" t="s">
        <v>433</v>
      </c>
      <c r="F120" s="306"/>
      <c r="G120" s="306"/>
      <c r="H120" s="306"/>
      <c r="L120" s="27"/>
    </row>
    <row r="121" spans="2:12" s="1" customFormat="1" ht="12" customHeight="1">
      <c r="B121" s="27"/>
      <c r="C121" s="24" t="s">
        <v>420</v>
      </c>
      <c r="L121" s="27"/>
    </row>
    <row r="122" spans="2:12" s="1" customFormat="1" ht="16.5" customHeight="1">
      <c r="B122" s="27"/>
      <c r="E122" s="292" t="str">
        <f>E11</f>
        <v xml:space="preserve">SO 02.1 - Sdruženy funkční objekt </v>
      </c>
      <c r="F122" s="306"/>
      <c r="G122" s="306"/>
      <c r="H122" s="306"/>
      <c r="L122" s="27"/>
    </row>
    <row r="123" spans="2:12" s="1" customFormat="1" ht="6.95" customHeight="1">
      <c r="B123" s="27"/>
      <c r="L123" s="27"/>
    </row>
    <row r="124" spans="2:12" s="1" customFormat="1" ht="12" customHeight="1">
      <c r="B124" s="27"/>
      <c r="C124" s="24" t="s">
        <v>18</v>
      </c>
      <c r="F124" s="23" t="str">
        <f>F14</f>
        <v>Brno- Svratecký náhon</v>
      </c>
      <c r="I124" s="24" t="s">
        <v>20</v>
      </c>
      <c r="J124" s="45" t="str">
        <f>IF(J14="","",J14)</f>
        <v/>
      </c>
      <c r="L124" s="27"/>
    </row>
    <row r="125" spans="2:12" s="1" customFormat="1" ht="6.95" customHeight="1">
      <c r="B125" s="27"/>
      <c r="L125" s="27"/>
    </row>
    <row r="126" spans="2:12" s="1" customFormat="1" ht="15.2" customHeight="1">
      <c r="B126" s="27"/>
      <c r="C126" s="24" t="s">
        <v>21</v>
      </c>
      <c r="F126" s="23" t="str">
        <f>E17</f>
        <v>Statutární město Brno</v>
      </c>
      <c r="I126" s="24" t="s">
        <v>28</v>
      </c>
      <c r="J126" s="25" t="str">
        <f>E23</f>
        <v>ŠINDLAR s.r.o.</v>
      </c>
      <c r="L126" s="27"/>
    </row>
    <row r="127" spans="2:12" s="1" customFormat="1" ht="15.2" customHeight="1">
      <c r="B127" s="27"/>
      <c r="C127" s="24" t="s">
        <v>1363</v>
      </c>
      <c r="F127" s="23" t="str">
        <f>IF(E20="","",E20)</f>
        <v>Vyplň údaj</v>
      </c>
      <c r="I127" s="24" t="s">
        <v>33</v>
      </c>
      <c r="J127" s="25" t="str">
        <f>E26</f>
        <v>Roman Bárta</v>
      </c>
      <c r="L127" s="27"/>
    </row>
    <row r="128" spans="2:12" s="1" customFormat="1" ht="10.35" customHeight="1">
      <c r="B128" s="27"/>
      <c r="L128" s="27"/>
    </row>
    <row r="129" spans="2:65" s="10" customFormat="1" ht="29.25" customHeight="1">
      <c r="B129" s="105"/>
      <c r="C129" s="193" t="s">
        <v>130</v>
      </c>
      <c r="D129" s="194" t="s">
        <v>61</v>
      </c>
      <c r="E129" s="194" t="s">
        <v>57</v>
      </c>
      <c r="F129" s="194" t="s">
        <v>58</v>
      </c>
      <c r="G129" s="194" t="s">
        <v>131</v>
      </c>
      <c r="H129" s="194" t="s">
        <v>132</v>
      </c>
      <c r="I129" s="194" t="s">
        <v>133</v>
      </c>
      <c r="J129" s="194" t="s">
        <v>116</v>
      </c>
      <c r="K129" s="195" t="s">
        <v>134</v>
      </c>
      <c r="L129" s="105"/>
      <c r="M129" s="52" t="s">
        <v>1</v>
      </c>
      <c r="N129" s="53" t="s">
        <v>41</v>
      </c>
      <c r="O129" s="53" t="s">
        <v>135</v>
      </c>
      <c r="P129" s="53" t="s">
        <v>136</v>
      </c>
      <c r="Q129" s="53" t="s">
        <v>137</v>
      </c>
      <c r="R129" s="53" t="s">
        <v>138</v>
      </c>
      <c r="S129" s="53" t="s">
        <v>139</v>
      </c>
      <c r="T129" s="54" t="s">
        <v>140</v>
      </c>
    </row>
    <row r="130" spans="2:65" s="1" customFormat="1" ht="22.9" customHeight="1">
      <c r="B130" s="27"/>
      <c r="C130" s="171" t="s">
        <v>141</v>
      </c>
      <c r="J130" s="196">
        <f>BK130</f>
        <v>0</v>
      </c>
      <c r="L130" s="27"/>
      <c r="M130" s="55"/>
      <c r="N130" s="46"/>
      <c r="O130" s="46"/>
      <c r="P130" s="106">
        <f>P131+P240</f>
        <v>383.25111000000004</v>
      </c>
      <c r="Q130" s="46"/>
      <c r="R130" s="106">
        <f>R131+R240</f>
        <v>25.0500775</v>
      </c>
      <c r="S130" s="46"/>
      <c r="T130" s="107">
        <f>T131+T240</f>
        <v>70.965000000000003</v>
      </c>
      <c r="AT130" s="17" t="s">
        <v>75</v>
      </c>
      <c r="AU130" s="17" t="s">
        <v>118</v>
      </c>
      <c r="BK130" s="108">
        <f>BK131+BK240</f>
        <v>0</v>
      </c>
    </row>
    <row r="131" spans="2:65" s="11" customFormat="1" ht="25.9" customHeight="1">
      <c r="B131" s="109"/>
      <c r="D131" s="110" t="s">
        <v>75</v>
      </c>
      <c r="E131" s="197" t="s">
        <v>142</v>
      </c>
      <c r="F131" s="197" t="s">
        <v>143</v>
      </c>
      <c r="J131" s="198">
        <f>BK131</f>
        <v>0</v>
      </c>
      <c r="L131" s="109"/>
      <c r="M131" s="111"/>
      <c r="P131" s="112">
        <f>P132+P167+P198+P210+P214+P230+P238</f>
        <v>379.61210800000003</v>
      </c>
      <c r="R131" s="112">
        <f>R132+R167+R198+R210+R214+R230+R238</f>
        <v>25.026028440000001</v>
      </c>
      <c r="T131" s="113">
        <f>T132+T167+T198+T210+T214+T230+T238</f>
        <v>70.87</v>
      </c>
      <c r="AR131" s="110" t="s">
        <v>83</v>
      </c>
      <c r="AT131" s="114" t="s">
        <v>75</v>
      </c>
      <c r="AU131" s="114" t="s">
        <v>76</v>
      </c>
      <c r="AY131" s="110" t="s">
        <v>144</v>
      </c>
      <c r="BK131" s="115">
        <f>BK132+BK167+BK198+BK210+BK214+BK230+BK238</f>
        <v>0</v>
      </c>
    </row>
    <row r="132" spans="2:65" s="11" customFormat="1" ht="22.9" customHeight="1">
      <c r="B132" s="109"/>
      <c r="D132" s="110" t="s">
        <v>75</v>
      </c>
      <c r="E132" s="199" t="s">
        <v>83</v>
      </c>
      <c r="F132" s="199" t="s">
        <v>145</v>
      </c>
      <c r="J132" s="200">
        <f>BK132</f>
        <v>0</v>
      </c>
      <c r="L132" s="109"/>
      <c r="M132" s="111"/>
      <c r="P132" s="112">
        <f>SUM(P133:P166)</f>
        <v>56.340469999999996</v>
      </c>
      <c r="R132" s="112">
        <f>SUM(R133:R166)</f>
        <v>24.006</v>
      </c>
      <c r="T132" s="113">
        <f>SUM(T133:T166)</f>
        <v>3.42</v>
      </c>
      <c r="AR132" s="110" t="s">
        <v>83</v>
      </c>
      <c r="AT132" s="114" t="s">
        <v>75</v>
      </c>
      <c r="AU132" s="114" t="s">
        <v>83</v>
      </c>
      <c r="AY132" s="110" t="s">
        <v>144</v>
      </c>
      <c r="BK132" s="115">
        <f>SUM(BK133:BK166)</f>
        <v>0</v>
      </c>
    </row>
    <row r="133" spans="2:65" s="1" customFormat="1" ht="49.15" customHeight="1">
      <c r="B133" s="27"/>
      <c r="C133" s="201" t="s">
        <v>83</v>
      </c>
      <c r="D133" s="201" t="s">
        <v>146</v>
      </c>
      <c r="E133" s="202" t="s">
        <v>434</v>
      </c>
      <c r="F133" s="203" t="s">
        <v>435</v>
      </c>
      <c r="G133" s="204" t="s">
        <v>149</v>
      </c>
      <c r="H133" s="205">
        <v>1.8</v>
      </c>
      <c r="I133" s="192"/>
      <c r="J133" s="206">
        <f>ROUND(I133*H133,2)</f>
        <v>0</v>
      </c>
      <c r="K133" s="203" t="s">
        <v>150</v>
      </c>
      <c r="L133" s="27"/>
      <c r="M133" s="123" t="s">
        <v>1</v>
      </c>
      <c r="N133" s="124" t="s">
        <v>42</v>
      </c>
      <c r="O133" s="125">
        <v>3.9249999999999998</v>
      </c>
      <c r="P133" s="125">
        <f>O133*H133</f>
        <v>7.0649999999999995</v>
      </c>
      <c r="Q133" s="125">
        <v>0</v>
      </c>
      <c r="R133" s="125">
        <f>Q133*H133</f>
        <v>0</v>
      </c>
      <c r="S133" s="125">
        <v>1.9</v>
      </c>
      <c r="T133" s="126">
        <f>S133*H133</f>
        <v>3.42</v>
      </c>
      <c r="AR133" s="127" t="s">
        <v>151</v>
      </c>
      <c r="AT133" s="127" t="s">
        <v>146</v>
      </c>
      <c r="AU133" s="127" t="s">
        <v>85</v>
      </c>
      <c r="AY133" s="17" t="s">
        <v>144</v>
      </c>
      <c r="BE133" s="128">
        <f>IF(N133="základní",J133,0)</f>
        <v>0</v>
      </c>
      <c r="BF133" s="128">
        <f>IF(N133="snížená",J133,0)</f>
        <v>0</v>
      </c>
      <c r="BG133" s="128">
        <f>IF(N133="zákl. přenesená",J133,0)</f>
        <v>0</v>
      </c>
      <c r="BH133" s="128">
        <f>IF(N133="sníž. přenesená",J133,0)</f>
        <v>0</v>
      </c>
      <c r="BI133" s="128">
        <f>IF(N133="nulová",J133,0)</f>
        <v>0</v>
      </c>
      <c r="BJ133" s="17" t="s">
        <v>83</v>
      </c>
      <c r="BK133" s="128">
        <f>ROUND(I133*H133,2)</f>
        <v>0</v>
      </c>
      <c r="BL133" s="17" t="s">
        <v>151</v>
      </c>
      <c r="BM133" s="127" t="s">
        <v>644</v>
      </c>
    </row>
    <row r="134" spans="2:65" s="12" customFormat="1">
      <c r="B134" s="129"/>
      <c r="D134" s="207" t="s">
        <v>153</v>
      </c>
      <c r="E134" s="130" t="s">
        <v>1</v>
      </c>
      <c r="F134" s="208" t="s">
        <v>437</v>
      </c>
      <c r="H134" s="130" t="s">
        <v>1</v>
      </c>
      <c r="L134" s="129"/>
      <c r="M134" s="131"/>
      <c r="T134" s="132"/>
      <c r="AT134" s="130" t="s">
        <v>153</v>
      </c>
      <c r="AU134" s="130" t="s">
        <v>85</v>
      </c>
      <c r="AV134" s="12" t="s">
        <v>83</v>
      </c>
      <c r="AW134" s="12" t="s">
        <v>32</v>
      </c>
      <c r="AX134" s="12" t="s">
        <v>76</v>
      </c>
      <c r="AY134" s="130" t="s">
        <v>144</v>
      </c>
    </row>
    <row r="135" spans="2:65" s="13" customFormat="1">
      <c r="B135" s="133"/>
      <c r="D135" s="207" t="s">
        <v>153</v>
      </c>
      <c r="E135" s="134" t="s">
        <v>1</v>
      </c>
      <c r="F135" s="209" t="s">
        <v>645</v>
      </c>
      <c r="H135" s="210">
        <v>1.8</v>
      </c>
      <c r="L135" s="133"/>
      <c r="M135" s="135"/>
      <c r="T135" s="136"/>
      <c r="AT135" s="134" t="s">
        <v>153</v>
      </c>
      <c r="AU135" s="134" t="s">
        <v>85</v>
      </c>
      <c r="AV135" s="13" t="s">
        <v>85</v>
      </c>
      <c r="AW135" s="13" t="s">
        <v>32</v>
      </c>
      <c r="AX135" s="13" t="s">
        <v>83</v>
      </c>
      <c r="AY135" s="134" t="s">
        <v>144</v>
      </c>
    </row>
    <row r="136" spans="2:65" s="1" customFormat="1" ht="37.9" customHeight="1">
      <c r="B136" s="27"/>
      <c r="C136" s="201" t="s">
        <v>85</v>
      </c>
      <c r="D136" s="201" t="s">
        <v>146</v>
      </c>
      <c r="E136" s="202" t="s">
        <v>439</v>
      </c>
      <c r="F136" s="203" t="s">
        <v>440</v>
      </c>
      <c r="G136" s="204" t="s">
        <v>149</v>
      </c>
      <c r="H136" s="205">
        <v>0.66</v>
      </c>
      <c r="I136" s="192"/>
      <c r="J136" s="206">
        <f>ROUND(I136*H136,2)</f>
        <v>0</v>
      </c>
      <c r="K136" s="203" t="s">
        <v>150</v>
      </c>
      <c r="L136" s="27"/>
      <c r="M136" s="123" t="s">
        <v>1</v>
      </c>
      <c r="N136" s="124" t="s">
        <v>42</v>
      </c>
      <c r="O136" s="125">
        <v>1.992</v>
      </c>
      <c r="P136" s="125">
        <f>O136*H136</f>
        <v>1.3147200000000001</v>
      </c>
      <c r="Q136" s="125">
        <v>0</v>
      </c>
      <c r="R136" s="125">
        <f>Q136*H136</f>
        <v>0</v>
      </c>
      <c r="S136" s="125">
        <v>0</v>
      </c>
      <c r="T136" s="126">
        <f>S136*H136</f>
        <v>0</v>
      </c>
      <c r="AR136" s="127" t="s">
        <v>151</v>
      </c>
      <c r="AT136" s="127" t="s">
        <v>146</v>
      </c>
      <c r="AU136" s="127" t="s">
        <v>85</v>
      </c>
      <c r="AY136" s="17" t="s">
        <v>144</v>
      </c>
      <c r="BE136" s="128">
        <f>IF(N136="základní",J136,0)</f>
        <v>0</v>
      </c>
      <c r="BF136" s="128">
        <f>IF(N136="snížená",J136,0)</f>
        <v>0</v>
      </c>
      <c r="BG136" s="128">
        <f>IF(N136="zákl. přenesená",J136,0)</f>
        <v>0</v>
      </c>
      <c r="BH136" s="128">
        <f>IF(N136="sníž. přenesená",J136,0)</f>
        <v>0</v>
      </c>
      <c r="BI136" s="128">
        <f>IF(N136="nulová",J136,0)</f>
        <v>0</v>
      </c>
      <c r="BJ136" s="17" t="s">
        <v>83</v>
      </c>
      <c r="BK136" s="128">
        <f>ROUND(I136*H136,2)</f>
        <v>0</v>
      </c>
      <c r="BL136" s="17" t="s">
        <v>151</v>
      </c>
      <c r="BM136" s="127" t="s">
        <v>646</v>
      </c>
    </row>
    <row r="137" spans="2:65" s="13" customFormat="1">
      <c r="B137" s="133"/>
      <c r="D137" s="207" t="s">
        <v>153</v>
      </c>
      <c r="E137" s="134" t="s">
        <v>1</v>
      </c>
      <c r="F137" s="209" t="s">
        <v>647</v>
      </c>
      <c r="H137" s="210">
        <v>0.66</v>
      </c>
      <c r="L137" s="133"/>
      <c r="M137" s="135"/>
      <c r="T137" s="136"/>
      <c r="AT137" s="134" t="s">
        <v>153</v>
      </c>
      <c r="AU137" s="134" t="s">
        <v>85</v>
      </c>
      <c r="AV137" s="13" t="s">
        <v>85</v>
      </c>
      <c r="AW137" s="13" t="s">
        <v>32</v>
      </c>
      <c r="AX137" s="13" t="s">
        <v>83</v>
      </c>
      <c r="AY137" s="134" t="s">
        <v>144</v>
      </c>
    </row>
    <row r="138" spans="2:65" s="1" customFormat="1" ht="24.2" customHeight="1">
      <c r="B138" s="27"/>
      <c r="C138" s="201" t="s">
        <v>163</v>
      </c>
      <c r="D138" s="201" t="s">
        <v>146</v>
      </c>
      <c r="E138" s="202" t="s">
        <v>448</v>
      </c>
      <c r="F138" s="203" t="s">
        <v>449</v>
      </c>
      <c r="G138" s="204" t="s">
        <v>450</v>
      </c>
      <c r="H138" s="205">
        <v>200</v>
      </c>
      <c r="I138" s="192"/>
      <c r="J138" s="206">
        <f>ROUND(I138*H138,2)</f>
        <v>0</v>
      </c>
      <c r="K138" s="203" t="s">
        <v>150</v>
      </c>
      <c r="L138" s="27"/>
      <c r="M138" s="123" t="s">
        <v>1</v>
      </c>
      <c r="N138" s="124" t="s">
        <v>42</v>
      </c>
      <c r="O138" s="125">
        <v>0.184</v>
      </c>
      <c r="P138" s="125">
        <f>O138*H138</f>
        <v>36.799999999999997</v>
      </c>
      <c r="Q138" s="125">
        <v>3.0000000000000001E-5</v>
      </c>
      <c r="R138" s="125">
        <f>Q138*H138</f>
        <v>6.0000000000000001E-3</v>
      </c>
      <c r="S138" s="125">
        <v>0</v>
      </c>
      <c r="T138" s="126">
        <f>S138*H138</f>
        <v>0</v>
      </c>
      <c r="AR138" s="127" t="s">
        <v>151</v>
      </c>
      <c r="AT138" s="127" t="s">
        <v>146</v>
      </c>
      <c r="AU138" s="127" t="s">
        <v>85</v>
      </c>
      <c r="AY138" s="17" t="s">
        <v>144</v>
      </c>
      <c r="BE138" s="128">
        <f>IF(N138="základní",J138,0)</f>
        <v>0</v>
      </c>
      <c r="BF138" s="128">
        <f>IF(N138="snížená",J138,0)</f>
        <v>0</v>
      </c>
      <c r="BG138" s="128">
        <f>IF(N138="zákl. přenesená",J138,0)</f>
        <v>0</v>
      </c>
      <c r="BH138" s="128">
        <f>IF(N138="sníž. přenesená",J138,0)</f>
        <v>0</v>
      </c>
      <c r="BI138" s="128">
        <f>IF(N138="nulová",J138,0)</f>
        <v>0</v>
      </c>
      <c r="BJ138" s="17" t="s">
        <v>83</v>
      </c>
      <c r="BK138" s="128">
        <f>ROUND(I138*H138,2)</f>
        <v>0</v>
      </c>
      <c r="BL138" s="17" t="s">
        <v>151</v>
      </c>
      <c r="BM138" s="127" t="s">
        <v>648</v>
      </c>
    </row>
    <row r="139" spans="2:65" s="1" customFormat="1" ht="33" customHeight="1">
      <c r="B139" s="27"/>
      <c r="C139" s="201" t="s">
        <v>151</v>
      </c>
      <c r="D139" s="201" t="s">
        <v>146</v>
      </c>
      <c r="E139" s="202" t="s">
        <v>147</v>
      </c>
      <c r="F139" s="203" t="s">
        <v>148</v>
      </c>
      <c r="G139" s="204" t="s">
        <v>149</v>
      </c>
      <c r="H139" s="205">
        <v>11.25</v>
      </c>
      <c r="I139" s="192"/>
      <c r="J139" s="206">
        <f>ROUND(I139*H139,2)</f>
        <v>0</v>
      </c>
      <c r="K139" s="203" t="s">
        <v>150</v>
      </c>
      <c r="L139" s="27"/>
      <c r="M139" s="123" t="s">
        <v>1</v>
      </c>
      <c r="N139" s="124" t="s">
        <v>42</v>
      </c>
      <c r="O139" s="125">
        <v>0.28199999999999997</v>
      </c>
      <c r="P139" s="125">
        <f>O139*H139</f>
        <v>3.1724999999999999</v>
      </c>
      <c r="Q139" s="125">
        <v>0</v>
      </c>
      <c r="R139" s="125">
        <f>Q139*H139</f>
        <v>0</v>
      </c>
      <c r="S139" s="125">
        <v>0</v>
      </c>
      <c r="T139" s="126">
        <f>S139*H139</f>
        <v>0</v>
      </c>
      <c r="AR139" s="127" t="s">
        <v>151</v>
      </c>
      <c r="AT139" s="127" t="s">
        <v>146</v>
      </c>
      <c r="AU139" s="127" t="s">
        <v>85</v>
      </c>
      <c r="AY139" s="17" t="s">
        <v>144</v>
      </c>
      <c r="BE139" s="128">
        <f>IF(N139="základní",J139,0)</f>
        <v>0</v>
      </c>
      <c r="BF139" s="128">
        <f>IF(N139="snížená",J139,0)</f>
        <v>0</v>
      </c>
      <c r="BG139" s="128">
        <f>IF(N139="zákl. přenesená",J139,0)</f>
        <v>0</v>
      </c>
      <c r="BH139" s="128">
        <f>IF(N139="sníž. přenesená",J139,0)</f>
        <v>0</v>
      </c>
      <c r="BI139" s="128">
        <f>IF(N139="nulová",J139,0)</f>
        <v>0</v>
      </c>
      <c r="BJ139" s="17" t="s">
        <v>83</v>
      </c>
      <c r="BK139" s="128">
        <f>ROUND(I139*H139,2)</f>
        <v>0</v>
      </c>
      <c r="BL139" s="17" t="s">
        <v>151</v>
      </c>
      <c r="BM139" s="127" t="s">
        <v>649</v>
      </c>
    </row>
    <row r="140" spans="2:65" s="12" customFormat="1">
      <c r="B140" s="129"/>
      <c r="D140" s="207" t="s">
        <v>153</v>
      </c>
      <c r="E140" s="130" t="s">
        <v>1</v>
      </c>
      <c r="F140" s="208" t="s">
        <v>156</v>
      </c>
      <c r="H140" s="130" t="s">
        <v>1</v>
      </c>
      <c r="L140" s="129"/>
      <c r="M140" s="131"/>
      <c r="T140" s="132"/>
      <c r="AT140" s="130" t="s">
        <v>153</v>
      </c>
      <c r="AU140" s="130" t="s">
        <v>85</v>
      </c>
      <c r="AV140" s="12" t="s">
        <v>83</v>
      </c>
      <c r="AW140" s="12" t="s">
        <v>32</v>
      </c>
      <c r="AX140" s="12" t="s">
        <v>76</v>
      </c>
      <c r="AY140" s="130" t="s">
        <v>144</v>
      </c>
    </row>
    <row r="141" spans="2:65" s="13" customFormat="1">
      <c r="B141" s="133"/>
      <c r="D141" s="207" t="s">
        <v>153</v>
      </c>
      <c r="E141" s="134" t="s">
        <v>1</v>
      </c>
      <c r="F141" s="209" t="s">
        <v>650</v>
      </c>
      <c r="H141" s="210">
        <v>11.25</v>
      </c>
      <c r="L141" s="133"/>
      <c r="M141" s="135"/>
      <c r="T141" s="136"/>
      <c r="AT141" s="134" t="s">
        <v>153</v>
      </c>
      <c r="AU141" s="134" t="s">
        <v>85</v>
      </c>
      <c r="AV141" s="13" t="s">
        <v>85</v>
      </c>
      <c r="AW141" s="13" t="s">
        <v>32</v>
      </c>
      <c r="AX141" s="13" t="s">
        <v>83</v>
      </c>
      <c r="AY141" s="134" t="s">
        <v>144</v>
      </c>
    </row>
    <row r="142" spans="2:65" s="1" customFormat="1" ht="62.65" customHeight="1">
      <c r="B142" s="27"/>
      <c r="C142" s="201" t="s">
        <v>176</v>
      </c>
      <c r="D142" s="201" t="s">
        <v>146</v>
      </c>
      <c r="E142" s="202" t="s">
        <v>168</v>
      </c>
      <c r="F142" s="203" t="s">
        <v>169</v>
      </c>
      <c r="G142" s="204" t="s">
        <v>149</v>
      </c>
      <c r="H142" s="205">
        <v>18</v>
      </c>
      <c r="I142" s="192"/>
      <c r="J142" s="206">
        <f>ROUND(I142*H142,2)</f>
        <v>0</v>
      </c>
      <c r="K142" s="203" t="s">
        <v>150</v>
      </c>
      <c r="L142" s="27"/>
      <c r="M142" s="123" t="s">
        <v>1</v>
      </c>
      <c r="N142" s="124" t="s">
        <v>42</v>
      </c>
      <c r="O142" s="125">
        <v>4.3999999999999997E-2</v>
      </c>
      <c r="P142" s="125">
        <f>O142*H142</f>
        <v>0.79199999999999993</v>
      </c>
      <c r="Q142" s="125">
        <v>0</v>
      </c>
      <c r="R142" s="125">
        <f>Q142*H142</f>
        <v>0</v>
      </c>
      <c r="S142" s="125">
        <v>0</v>
      </c>
      <c r="T142" s="126">
        <f>S142*H142</f>
        <v>0</v>
      </c>
      <c r="AR142" s="127" t="s">
        <v>151</v>
      </c>
      <c r="AT142" s="127" t="s">
        <v>146</v>
      </c>
      <c r="AU142" s="127" t="s">
        <v>85</v>
      </c>
      <c r="AY142" s="17" t="s">
        <v>144</v>
      </c>
      <c r="BE142" s="128">
        <f>IF(N142="základní",J142,0)</f>
        <v>0</v>
      </c>
      <c r="BF142" s="128">
        <f>IF(N142="snížená",J142,0)</f>
        <v>0</v>
      </c>
      <c r="BG142" s="128">
        <f>IF(N142="zákl. přenesená",J142,0)</f>
        <v>0</v>
      </c>
      <c r="BH142" s="128">
        <f>IF(N142="sníž. přenesená",J142,0)</f>
        <v>0</v>
      </c>
      <c r="BI142" s="128">
        <f>IF(N142="nulová",J142,0)</f>
        <v>0</v>
      </c>
      <c r="BJ142" s="17" t="s">
        <v>83</v>
      </c>
      <c r="BK142" s="128">
        <f>ROUND(I142*H142,2)</f>
        <v>0</v>
      </c>
      <c r="BL142" s="17" t="s">
        <v>151</v>
      </c>
      <c r="BM142" s="127" t="s">
        <v>651</v>
      </c>
    </row>
    <row r="143" spans="2:65" s="12" customFormat="1">
      <c r="B143" s="129"/>
      <c r="D143" s="207" t="s">
        <v>153</v>
      </c>
      <c r="E143" s="130" t="s">
        <v>1</v>
      </c>
      <c r="F143" s="208" t="s">
        <v>171</v>
      </c>
      <c r="H143" s="130" t="s">
        <v>1</v>
      </c>
      <c r="L143" s="129"/>
      <c r="M143" s="131"/>
      <c r="T143" s="132"/>
      <c r="AT143" s="130" t="s">
        <v>153</v>
      </c>
      <c r="AU143" s="130" t="s">
        <v>85</v>
      </c>
      <c r="AV143" s="12" t="s">
        <v>83</v>
      </c>
      <c r="AW143" s="12" t="s">
        <v>32</v>
      </c>
      <c r="AX143" s="12" t="s">
        <v>76</v>
      </c>
      <c r="AY143" s="130" t="s">
        <v>144</v>
      </c>
    </row>
    <row r="144" spans="2:65" s="13" customFormat="1">
      <c r="B144" s="133"/>
      <c r="D144" s="207" t="s">
        <v>153</v>
      </c>
      <c r="E144" s="134" t="s">
        <v>1</v>
      </c>
      <c r="F144" s="209" t="s">
        <v>652</v>
      </c>
      <c r="H144" s="210">
        <v>18</v>
      </c>
      <c r="L144" s="133"/>
      <c r="M144" s="135"/>
      <c r="T144" s="136"/>
      <c r="AT144" s="134" t="s">
        <v>153</v>
      </c>
      <c r="AU144" s="134" t="s">
        <v>85</v>
      </c>
      <c r="AV144" s="13" t="s">
        <v>85</v>
      </c>
      <c r="AW144" s="13" t="s">
        <v>32</v>
      </c>
      <c r="AX144" s="13" t="s">
        <v>83</v>
      </c>
      <c r="AY144" s="134" t="s">
        <v>144</v>
      </c>
    </row>
    <row r="145" spans="2:65" s="1" customFormat="1" ht="62.65" customHeight="1">
      <c r="B145" s="27"/>
      <c r="C145" s="201" t="s">
        <v>185</v>
      </c>
      <c r="D145" s="201" t="s">
        <v>146</v>
      </c>
      <c r="E145" s="202" t="s">
        <v>177</v>
      </c>
      <c r="F145" s="203" t="s">
        <v>178</v>
      </c>
      <c r="G145" s="204" t="s">
        <v>149</v>
      </c>
      <c r="H145" s="205">
        <v>2.25</v>
      </c>
      <c r="I145" s="192"/>
      <c r="J145" s="206">
        <f>ROUND(I145*H145,2)</f>
        <v>0</v>
      </c>
      <c r="K145" s="203" t="s">
        <v>150</v>
      </c>
      <c r="L145" s="27"/>
      <c r="M145" s="123" t="s">
        <v>1</v>
      </c>
      <c r="N145" s="124" t="s">
        <v>42</v>
      </c>
      <c r="O145" s="125">
        <v>8.6999999999999994E-2</v>
      </c>
      <c r="P145" s="125">
        <f>O145*H145</f>
        <v>0.19574999999999998</v>
      </c>
      <c r="Q145" s="125">
        <v>0</v>
      </c>
      <c r="R145" s="125">
        <f>Q145*H145</f>
        <v>0</v>
      </c>
      <c r="S145" s="125">
        <v>0</v>
      </c>
      <c r="T145" s="126">
        <f>S145*H145</f>
        <v>0</v>
      </c>
      <c r="AR145" s="127" t="s">
        <v>151</v>
      </c>
      <c r="AT145" s="127" t="s">
        <v>146</v>
      </c>
      <c r="AU145" s="127" t="s">
        <v>85</v>
      </c>
      <c r="AY145" s="17" t="s">
        <v>144</v>
      </c>
      <c r="BE145" s="128">
        <f>IF(N145="základní",J145,0)</f>
        <v>0</v>
      </c>
      <c r="BF145" s="128">
        <f>IF(N145="snížená",J145,0)</f>
        <v>0</v>
      </c>
      <c r="BG145" s="128">
        <f>IF(N145="zákl. přenesená",J145,0)</f>
        <v>0</v>
      </c>
      <c r="BH145" s="128">
        <f>IF(N145="sníž. přenesená",J145,0)</f>
        <v>0</v>
      </c>
      <c r="BI145" s="128">
        <f>IF(N145="nulová",J145,0)</f>
        <v>0</v>
      </c>
      <c r="BJ145" s="17" t="s">
        <v>83</v>
      </c>
      <c r="BK145" s="128">
        <f>ROUND(I145*H145,2)</f>
        <v>0</v>
      </c>
      <c r="BL145" s="17" t="s">
        <v>151</v>
      </c>
      <c r="BM145" s="127" t="s">
        <v>653</v>
      </c>
    </row>
    <row r="146" spans="2:65" s="13" customFormat="1">
      <c r="B146" s="133"/>
      <c r="D146" s="207" t="s">
        <v>153</v>
      </c>
      <c r="E146" s="134" t="s">
        <v>1</v>
      </c>
      <c r="F146" s="209" t="s">
        <v>654</v>
      </c>
      <c r="H146" s="210">
        <v>11.25</v>
      </c>
      <c r="L146" s="133"/>
      <c r="M146" s="135"/>
      <c r="T146" s="136"/>
      <c r="AT146" s="134" t="s">
        <v>153</v>
      </c>
      <c r="AU146" s="134" t="s">
        <v>85</v>
      </c>
      <c r="AV146" s="13" t="s">
        <v>85</v>
      </c>
      <c r="AW146" s="13" t="s">
        <v>32</v>
      </c>
      <c r="AX146" s="13" t="s">
        <v>76</v>
      </c>
      <c r="AY146" s="134" t="s">
        <v>144</v>
      </c>
    </row>
    <row r="147" spans="2:65" s="13" customFormat="1">
      <c r="B147" s="133"/>
      <c r="D147" s="207" t="s">
        <v>153</v>
      </c>
      <c r="E147" s="134" t="s">
        <v>1</v>
      </c>
      <c r="F147" s="209" t="s">
        <v>655</v>
      </c>
      <c r="H147" s="210">
        <v>-9</v>
      </c>
      <c r="L147" s="133"/>
      <c r="M147" s="135"/>
      <c r="T147" s="136"/>
      <c r="AT147" s="134" t="s">
        <v>153</v>
      </c>
      <c r="AU147" s="134" t="s">
        <v>85</v>
      </c>
      <c r="AV147" s="13" t="s">
        <v>85</v>
      </c>
      <c r="AW147" s="13" t="s">
        <v>32</v>
      </c>
      <c r="AX147" s="13" t="s">
        <v>76</v>
      </c>
      <c r="AY147" s="134" t="s">
        <v>144</v>
      </c>
    </row>
    <row r="148" spans="2:65" s="14" customFormat="1">
      <c r="B148" s="137"/>
      <c r="D148" s="207" t="s">
        <v>153</v>
      </c>
      <c r="E148" s="138" t="s">
        <v>1</v>
      </c>
      <c r="F148" s="211" t="s">
        <v>175</v>
      </c>
      <c r="H148" s="212">
        <v>2.25</v>
      </c>
      <c r="L148" s="137"/>
      <c r="M148" s="139"/>
      <c r="T148" s="140"/>
      <c r="AT148" s="138" t="s">
        <v>153</v>
      </c>
      <c r="AU148" s="138" t="s">
        <v>85</v>
      </c>
      <c r="AV148" s="14" t="s">
        <v>151</v>
      </c>
      <c r="AW148" s="14" t="s">
        <v>32</v>
      </c>
      <c r="AX148" s="14" t="s">
        <v>83</v>
      </c>
      <c r="AY148" s="138" t="s">
        <v>144</v>
      </c>
    </row>
    <row r="149" spans="2:65" s="1" customFormat="1" ht="66.75" customHeight="1">
      <c r="B149" s="27"/>
      <c r="C149" s="201" t="s">
        <v>107</v>
      </c>
      <c r="D149" s="201" t="s">
        <v>146</v>
      </c>
      <c r="E149" s="202" t="s">
        <v>186</v>
      </c>
      <c r="F149" s="203" t="s">
        <v>187</v>
      </c>
      <c r="G149" s="204" t="s">
        <v>149</v>
      </c>
      <c r="H149" s="205">
        <v>22.5</v>
      </c>
      <c r="I149" s="192"/>
      <c r="J149" s="206">
        <f>ROUND(I149*H149,2)</f>
        <v>0</v>
      </c>
      <c r="K149" s="203" t="s">
        <v>150</v>
      </c>
      <c r="L149" s="27"/>
      <c r="M149" s="123" t="s">
        <v>1</v>
      </c>
      <c r="N149" s="124" t="s">
        <v>42</v>
      </c>
      <c r="O149" s="125">
        <v>5.0000000000000001E-3</v>
      </c>
      <c r="P149" s="125">
        <f>O149*H149</f>
        <v>0.1125</v>
      </c>
      <c r="Q149" s="125">
        <v>0</v>
      </c>
      <c r="R149" s="125">
        <f>Q149*H149</f>
        <v>0</v>
      </c>
      <c r="S149" s="125">
        <v>0</v>
      </c>
      <c r="T149" s="126">
        <f>S149*H149</f>
        <v>0</v>
      </c>
      <c r="AR149" s="127" t="s">
        <v>151</v>
      </c>
      <c r="AT149" s="127" t="s">
        <v>146</v>
      </c>
      <c r="AU149" s="127" t="s">
        <v>85</v>
      </c>
      <c r="AY149" s="17" t="s">
        <v>144</v>
      </c>
      <c r="BE149" s="128">
        <f>IF(N149="základní",J149,0)</f>
        <v>0</v>
      </c>
      <c r="BF149" s="128">
        <f>IF(N149="snížená",J149,0)</f>
        <v>0</v>
      </c>
      <c r="BG149" s="128">
        <f>IF(N149="zákl. přenesená",J149,0)</f>
        <v>0</v>
      </c>
      <c r="BH149" s="128">
        <f>IF(N149="sníž. přenesená",J149,0)</f>
        <v>0</v>
      </c>
      <c r="BI149" s="128">
        <f>IF(N149="nulová",J149,0)</f>
        <v>0</v>
      </c>
      <c r="BJ149" s="17" t="s">
        <v>83</v>
      </c>
      <c r="BK149" s="128">
        <f>ROUND(I149*H149,2)</f>
        <v>0</v>
      </c>
      <c r="BL149" s="17" t="s">
        <v>151</v>
      </c>
      <c r="BM149" s="127" t="s">
        <v>656</v>
      </c>
    </row>
    <row r="150" spans="2:65" s="12" customFormat="1">
      <c r="B150" s="129"/>
      <c r="D150" s="207" t="s">
        <v>153</v>
      </c>
      <c r="E150" s="130" t="s">
        <v>1</v>
      </c>
      <c r="F150" s="208" t="s">
        <v>189</v>
      </c>
      <c r="H150" s="130" t="s">
        <v>1</v>
      </c>
      <c r="L150" s="129"/>
      <c r="M150" s="131"/>
      <c r="T150" s="132"/>
      <c r="AT150" s="130" t="s">
        <v>153</v>
      </c>
      <c r="AU150" s="130" t="s">
        <v>85</v>
      </c>
      <c r="AV150" s="12" t="s">
        <v>83</v>
      </c>
      <c r="AW150" s="12" t="s">
        <v>32</v>
      </c>
      <c r="AX150" s="12" t="s">
        <v>76</v>
      </c>
      <c r="AY150" s="130" t="s">
        <v>144</v>
      </c>
    </row>
    <row r="151" spans="2:65" s="13" customFormat="1">
      <c r="B151" s="133"/>
      <c r="D151" s="207" t="s">
        <v>153</v>
      </c>
      <c r="E151" s="134" t="s">
        <v>1</v>
      </c>
      <c r="F151" s="209" t="s">
        <v>657</v>
      </c>
      <c r="H151" s="210">
        <v>22.5</v>
      </c>
      <c r="L151" s="133"/>
      <c r="M151" s="135"/>
      <c r="T151" s="136"/>
      <c r="AT151" s="134" t="s">
        <v>153</v>
      </c>
      <c r="AU151" s="134" t="s">
        <v>85</v>
      </c>
      <c r="AV151" s="13" t="s">
        <v>85</v>
      </c>
      <c r="AW151" s="13" t="s">
        <v>32</v>
      </c>
      <c r="AX151" s="13" t="s">
        <v>83</v>
      </c>
      <c r="AY151" s="134" t="s">
        <v>144</v>
      </c>
    </row>
    <row r="152" spans="2:65" s="1" customFormat="1" ht="44.25" customHeight="1">
      <c r="B152" s="27"/>
      <c r="C152" s="201" t="s">
        <v>197</v>
      </c>
      <c r="D152" s="201" t="s">
        <v>146</v>
      </c>
      <c r="E152" s="202" t="s">
        <v>192</v>
      </c>
      <c r="F152" s="203" t="s">
        <v>193</v>
      </c>
      <c r="G152" s="204" t="s">
        <v>149</v>
      </c>
      <c r="H152" s="205">
        <v>9</v>
      </c>
      <c r="I152" s="192"/>
      <c r="J152" s="206">
        <f>ROUND(I152*H152,2)</f>
        <v>0</v>
      </c>
      <c r="K152" s="203" t="s">
        <v>150</v>
      </c>
      <c r="L152" s="27"/>
      <c r="M152" s="123" t="s">
        <v>1</v>
      </c>
      <c r="N152" s="124" t="s">
        <v>42</v>
      </c>
      <c r="O152" s="125">
        <v>0.19700000000000001</v>
      </c>
      <c r="P152" s="125">
        <f>O152*H152</f>
        <v>1.7730000000000001</v>
      </c>
      <c r="Q152" s="125">
        <v>0</v>
      </c>
      <c r="R152" s="125">
        <f>Q152*H152</f>
        <v>0</v>
      </c>
      <c r="S152" s="125">
        <v>0</v>
      </c>
      <c r="T152" s="126">
        <f>S152*H152</f>
        <v>0</v>
      </c>
      <c r="AR152" s="127" t="s">
        <v>151</v>
      </c>
      <c r="AT152" s="127" t="s">
        <v>146</v>
      </c>
      <c r="AU152" s="127" t="s">
        <v>85</v>
      </c>
      <c r="AY152" s="17" t="s">
        <v>144</v>
      </c>
      <c r="BE152" s="128">
        <f>IF(N152="základní",J152,0)</f>
        <v>0</v>
      </c>
      <c r="BF152" s="128">
        <f>IF(N152="snížená",J152,0)</f>
        <v>0</v>
      </c>
      <c r="BG152" s="128">
        <f>IF(N152="zákl. přenesená",J152,0)</f>
        <v>0</v>
      </c>
      <c r="BH152" s="128">
        <f>IF(N152="sníž. přenesená",J152,0)</f>
        <v>0</v>
      </c>
      <c r="BI152" s="128">
        <f>IF(N152="nulová",J152,0)</f>
        <v>0</v>
      </c>
      <c r="BJ152" s="17" t="s">
        <v>83</v>
      </c>
      <c r="BK152" s="128">
        <f>ROUND(I152*H152,2)</f>
        <v>0</v>
      </c>
      <c r="BL152" s="17" t="s">
        <v>151</v>
      </c>
      <c r="BM152" s="127" t="s">
        <v>658</v>
      </c>
    </row>
    <row r="153" spans="2:65" s="12" customFormat="1">
      <c r="B153" s="129"/>
      <c r="D153" s="207" t="s">
        <v>153</v>
      </c>
      <c r="E153" s="130" t="s">
        <v>1</v>
      </c>
      <c r="F153" s="208" t="s">
        <v>195</v>
      </c>
      <c r="H153" s="130" t="s">
        <v>1</v>
      </c>
      <c r="L153" s="129"/>
      <c r="M153" s="131"/>
      <c r="T153" s="132"/>
      <c r="AT153" s="130" t="s">
        <v>153</v>
      </c>
      <c r="AU153" s="130" t="s">
        <v>85</v>
      </c>
      <c r="AV153" s="12" t="s">
        <v>83</v>
      </c>
      <c r="AW153" s="12" t="s">
        <v>32</v>
      </c>
      <c r="AX153" s="12" t="s">
        <v>76</v>
      </c>
      <c r="AY153" s="130" t="s">
        <v>144</v>
      </c>
    </row>
    <row r="154" spans="2:65" s="13" customFormat="1">
      <c r="B154" s="133"/>
      <c r="D154" s="207" t="s">
        <v>153</v>
      </c>
      <c r="E154" s="134" t="s">
        <v>1</v>
      </c>
      <c r="F154" s="209" t="s">
        <v>659</v>
      </c>
      <c r="H154" s="210">
        <v>9</v>
      </c>
      <c r="L154" s="133"/>
      <c r="M154" s="135"/>
      <c r="T154" s="136"/>
      <c r="AT154" s="134" t="s">
        <v>153</v>
      </c>
      <c r="AU154" s="134" t="s">
        <v>85</v>
      </c>
      <c r="AV154" s="13" t="s">
        <v>85</v>
      </c>
      <c r="AW154" s="13" t="s">
        <v>32</v>
      </c>
      <c r="AX154" s="13" t="s">
        <v>83</v>
      </c>
      <c r="AY154" s="134" t="s">
        <v>144</v>
      </c>
    </row>
    <row r="155" spans="2:65" s="1" customFormat="1" ht="44.25" customHeight="1">
      <c r="B155" s="27"/>
      <c r="C155" s="201" t="s">
        <v>202</v>
      </c>
      <c r="D155" s="201" t="s">
        <v>146</v>
      </c>
      <c r="E155" s="202" t="s">
        <v>198</v>
      </c>
      <c r="F155" s="203" t="s">
        <v>199</v>
      </c>
      <c r="G155" s="204" t="s">
        <v>149</v>
      </c>
      <c r="H155" s="205">
        <v>9</v>
      </c>
      <c r="I155" s="192"/>
      <c r="J155" s="206">
        <f>ROUND(I155*H155,2)</f>
        <v>0</v>
      </c>
      <c r="K155" s="203" t="s">
        <v>150</v>
      </c>
      <c r="L155" s="27"/>
      <c r="M155" s="123" t="s">
        <v>1</v>
      </c>
      <c r="N155" s="124" t="s">
        <v>42</v>
      </c>
      <c r="O155" s="125">
        <v>0.13100000000000001</v>
      </c>
      <c r="P155" s="125">
        <f>O155*H155</f>
        <v>1.179</v>
      </c>
      <c r="Q155" s="125">
        <v>0</v>
      </c>
      <c r="R155" s="125">
        <f>Q155*H155</f>
        <v>0</v>
      </c>
      <c r="S155" s="125">
        <v>0</v>
      </c>
      <c r="T155" s="126">
        <f>S155*H155</f>
        <v>0</v>
      </c>
      <c r="AR155" s="127" t="s">
        <v>151</v>
      </c>
      <c r="AT155" s="127" t="s">
        <v>146</v>
      </c>
      <c r="AU155" s="127" t="s">
        <v>85</v>
      </c>
      <c r="AY155" s="17" t="s">
        <v>144</v>
      </c>
      <c r="BE155" s="128">
        <f>IF(N155="základní",J155,0)</f>
        <v>0</v>
      </c>
      <c r="BF155" s="128">
        <f>IF(N155="snížená",J155,0)</f>
        <v>0</v>
      </c>
      <c r="BG155" s="128">
        <f>IF(N155="zákl. přenesená",J155,0)</f>
        <v>0</v>
      </c>
      <c r="BH155" s="128">
        <f>IF(N155="sníž. přenesená",J155,0)</f>
        <v>0</v>
      </c>
      <c r="BI155" s="128">
        <f>IF(N155="nulová",J155,0)</f>
        <v>0</v>
      </c>
      <c r="BJ155" s="17" t="s">
        <v>83</v>
      </c>
      <c r="BK155" s="128">
        <f>ROUND(I155*H155,2)</f>
        <v>0</v>
      </c>
      <c r="BL155" s="17" t="s">
        <v>151</v>
      </c>
      <c r="BM155" s="127" t="s">
        <v>660</v>
      </c>
    </row>
    <row r="156" spans="2:65" s="12" customFormat="1">
      <c r="B156" s="129"/>
      <c r="D156" s="207" t="s">
        <v>153</v>
      </c>
      <c r="E156" s="130" t="s">
        <v>1</v>
      </c>
      <c r="F156" s="208" t="s">
        <v>661</v>
      </c>
      <c r="H156" s="130" t="s">
        <v>1</v>
      </c>
      <c r="L156" s="129"/>
      <c r="M156" s="131"/>
      <c r="T156" s="132"/>
      <c r="AT156" s="130" t="s">
        <v>153</v>
      </c>
      <c r="AU156" s="130" t="s">
        <v>85</v>
      </c>
      <c r="AV156" s="12" t="s">
        <v>83</v>
      </c>
      <c r="AW156" s="12" t="s">
        <v>32</v>
      </c>
      <c r="AX156" s="12" t="s">
        <v>76</v>
      </c>
      <c r="AY156" s="130" t="s">
        <v>144</v>
      </c>
    </row>
    <row r="157" spans="2:65" s="12" customFormat="1">
      <c r="B157" s="129"/>
      <c r="D157" s="207" t="s">
        <v>153</v>
      </c>
      <c r="E157" s="130" t="s">
        <v>1</v>
      </c>
      <c r="F157" s="208" t="s">
        <v>662</v>
      </c>
      <c r="H157" s="130" t="s">
        <v>1</v>
      </c>
      <c r="L157" s="129"/>
      <c r="M157" s="131"/>
      <c r="T157" s="132"/>
      <c r="AT157" s="130" t="s">
        <v>153</v>
      </c>
      <c r="AU157" s="130" t="s">
        <v>85</v>
      </c>
      <c r="AV157" s="12" t="s">
        <v>83</v>
      </c>
      <c r="AW157" s="12" t="s">
        <v>32</v>
      </c>
      <c r="AX157" s="12" t="s">
        <v>76</v>
      </c>
      <c r="AY157" s="130" t="s">
        <v>144</v>
      </c>
    </row>
    <row r="158" spans="2:65" s="13" customFormat="1">
      <c r="B158" s="133"/>
      <c r="D158" s="207" t="s">
        <v>153</v>
      </c>
      <c r="E158" s="134" t="s">
        <v>1</v>
      </c>
      <c r="F158" s="209" t="s">
        <v>659</v>
      </c>
      <c r="H158" s="210">
        <v>9</v>
      </c>
      <c r="L158" s="133"/>
      <c r="M158" s="135"/>
      <c r="T158" s="136"/>
      <c r="AT158" s="134" t="s">
        <v>153</v>
      </c>
      <c r="AU158" s="134" t="s">
        <v>85</v>
      </c>
      <c r="AV158" s="13" t="s">
        <v>85</v>
      </c>
      <c r="AW158" s="13" t="s">
        <v>32</v>
      </c>
      <c r="AX158" s="13" t="s">
        <v>83</v>
      </c>
      <c r="AY158" s="134" t="s">
        <v>144</v>
      </c>
    </row>
    <row r="159" spans="2:65" s="1" customFormat="1" ht="44.25" customHeight="1">
      <c r="B159" s="27"/>
      <c r="C159" s="201" t="s">
        <v>209</v>
      </c>
      <c r="D159" s="201" t="s">
        <v>146</v>
      </c>
      <c r="E159" s="202" t="s">
        <v>203</v>
      </c>
      <c r="F159" s="203" t="s">
        <v>204</v>
      </c>
      <c r="G159" s="204" t="s">
        <v>205</v>
      </c>
      <c r="H159" s="205">
        <v>4.05</v>
      </c>
      <c r="I159" s="192"/>
      <c r="J159" s="206">
        <f>ROUND(I159*H159,2)</f>
        <v>0</v>
      </c>
      <c r="K159" s="203" t="s">
        <v>150</v>
      </c>
      <c r="L159" s="27"/>
      <c r="M159" s="123" t="s">
        <v>1</v>
      </c>
      <c r="N159" s="124" t="s">
        <v>42</v>
      </c>
      <c r="O159" s="125">
        <v>0</v>
      </c>
      <c r="P159" s="125">
        <f>O159*H159</f>
        <v>0</v>
      </c>
      <c r="Q159" s="125">
        <v>0</v>
      </c>
      <c r="R159" s="125">
        <f>Q159*H159</f>
        <v>0</v>
      </c>
      <c r="S159" s="125">
        <v>0</v>
      </c>
      <c r="T159" s="126">
        <f>S159*H159</f>
        <v>0</v>
      </c>
      <c r="AR159" s="127" t="s">
        <v>151</v>
      </c>
      <c r="AT159" s="127" t="s">
        <v>146</v>
      </c>
      <c r="AU159" s="127" t="s">
        <v>85</v>
      </c>
      <c r="AY159" s="17" t="s">
        <v>144</v>
      </c>
      <c r="BE159" s="128">
        <f>IF(N159="základní",J159,0)</f>
        <v>0</v>
      </c>
      <c r="BF159" s="128">
        <f>IF(N159="snížená",J159,0)</f>
        <v>0</v>
      </c>
      <c r="BG159" s="128">
        <f>IF(N159="zákl. přenesená",J159,0)</f>
        <v>0</v>
      </c>
      <c r="BH159" s="128">
        <f>IF(N159="sníž. přenesená",J159,0)</f>
        <v>0</v>
      </c>
      <c r="BI159" s="128">
        <f>IF(N159="nulová",J159,0)</f>
        <v>0</v>
      </c>
      <c r="BJ159" s="17" t="s">
        <v>83</v>
      </c>
      <c r="BK159" s="128">
        <f>ROUND(I159*H159,2)</f>
        <v>0</v>
      </c>
      <c r="BL159" s="17" t="s">
        <v>151</v>
      </c>
      <c r="BM159" s="127" t="s">
        <v>663</v>
      </c>
    </row>
    <row r="160" spans="2:65" s="13" customFormat="1">
      <c r="B160" s="133"/>
      <c r="D160" s="207" t="s">
        <v>153</v>
      </c>
      <c r="E160" s="134" t="s">
        <v>1</v>
      </c>
      <c r="F160" s="209" t="s">
        <v>664</v>
      </c>
      <c r="H160" s="210">
        <v>4.05</v>
      </c>
      <c r="L160" s="133"/>
      <c r="M160" s="135"/>
      <c r="T160" s="136"/>
      <c r="AT160" s="134" t="s">
        <v>153</v>
      </c>
      <c r="AU160" s="134" t="s">
        <v>85</v>
      </c>
      <c r="AV160" s="13" t="s">
        <v>85</v>
      </c>
      <c r="AW160" s="13" t="s">
        <v>32</v>
      </c>
      <c r="AX160" s="13" t="s">
        <v>83</v>
      </c>
      <c r="AY160" s="134" t="s">
        <v>144</v>
      </c>
    </row>
    <row r="161" spans="2:65" s="1" customFormat="1" ht="44.25" customHeight="1">
      <c r="B161" s="27"/>
      <c r="C161" s="201" t="s">
        <v>216</v>
      </c>
      <c r="D161" s="201" t="s">
        <v>146</v>
      </c>
      <c r="E161" s="202" t="s">
        <v>210</v>
      </c>
      <c r="F161" s="203" t="s">
        <v>211</v>
      </c>
      <c r="G161" s="204" t="s">
        <v>149</v>
      </c>
      <c r="H161" s="205">
        <v>12</v>
      </c>
      <c r="I161" s="192"/>
      <c r="J161" s="206">
        <f>ROUND(I161*H161,2)</f>
        <v>0</v>
      </c>
      <c r="K161" s="203" t="s">
        <v>150</v>
      </c>
      <c r="L161" s="27"/>
      <c r="M161" s="123" t="s">
        <v>1</v>
      </c>
      <c r="N161" s="124" t="s">
        <v>42</v>
      </c>
      <c r="O161" s="125">
        <v>0.32800000000000001</v>
      </c>
      <c r="P161" s="125">
        <f>O161*H161</f>
        <v>3.9359999999999999</v>
      </c>
      <c r="Q161" s="125">
        <v>0</v>
      </c>
      <c r="R161" s="125">
        <f>Q161*H161</f>
        <v>0</v>
      </c>
      <c r="S161" s="125">
        <v>0</v>
      </c>
      <c r="T161" s="126">
        <f>S161*H161</f>
        <v>0</v>
      </c>
      <c r="AR161" s="127" t="s">
        <v>151</v>
      </c>
      <c r="AT161" s="127" t="s">
        <v>146</v>
      </c>
      <c r="AU161" s="127" t="s">
        <v>85</v>
      </c>
      <c r="AY161" s="17" t="s">
        <v>144</v>
      </c>
      <c r="BE161" s="128">
        <f>IF(N161="základní",J161,0)</f>
        <v>0</v>
      </c>
      <c r="BF161" s="128">
        <f>IF(N161="snížená",J161,0)</f>
        <v>0</v>
      </c>
      <c r="BG161" s="128">
        <f>IF(N161="zákl. přenesená",J161,0)</f>
        <v>0</v>
      </c>
      <c r="BH161" s="128">
        <f>IF(N161="sníž. přenesená",J161,0)</f>
        <v>0</v>
      </c>
      <c r="BI161" s="128">
        <f>IF(N161="nulová",J161,0)</f>
        <v>0</v>
      </c>
      <c r="BJ161" s="17" t="s">
        <v>83</v>
      </c>
      <c r="BK161" s="128">
        <f>ROUND(I161*H161,2)</f>
        <v>0</v>
      </c>
      <c r="BL161" s="17" t="s">
        <v>151</v>
      </c>
      <c r="BM161" s="127" t="s">
        <v>665</v>
      </c>
    </row>
    <row r="162" spans="2:65" s="12" customFormat="1">
      <c r="B162" s="129"/>
      <c r="D162" s="207" t="s">
        <v>153</v>
      </c>
      <c r="E162" s="130" t="s">
        <v>1</v>
      </c>
      <c r="F162" s="208" t="s">
        <v>661</v>
      </c>
      <c r="H162" s="130" t="s">
        <v>1</v>
      </c>
      <c r="L162" s="129"/>
      <c r="M162" s="131"/>
      <c r="T162" s="132"/>
      <c r="AT162" s="130" t="s">
        <v>153</v>
      </c>
      <c r="AU162" s="130" t="s">
        <v>85</v>
      </c>
      <c r="AV162" s="12" t="s">
        <v>83</v>
      </c>
      <c r="AW162" s="12" t="s">
        <v>32</v>
      </c>
      <c r="AX162" s="12" t="s">
        <v>76</v>
      </c>
      <c r="AY162" s="130" t="s">
        <v>144</v>
      </c>
    </row>
    <row r="163" spans="2:65" s="12" customFormat="1">
      <c r="B163" s="129"/>
      <c r="D163" s="207" t="s">
        <v>153</v>
      </c>
      <c r="E163" s="130" t="s">
        <v>1</v>
      </c>
      <c r="F163" s="208" t="s">
        <v>156</v>
      </c>
      <c r="H163" s="130" t="s">
        <v>1</v>
      </c>
      <c r="L163" s="129"/>
      <c r="M163" s="131"/>
      <c r="T163" s="132"/>
      <c r="AT163" s="130" t="s">
        <v>153</v>
      </c>
      <c r="AU163" s="130" t="s">
        <v>85</v>
      </c>
      <c r="AV163" s="12" t="s">
        <v>83</v>
      </c>
      <c r="AW163" s="12" t="s">
        <v>32</v>
      </c>
      <c r="AX163" s="12" t="s">
        <v>76</v>
      </c>
      <c r="AY163" s="130" t="s">
        <v>144</v>
      </c>
    </row>
    <row r="164" spans="2:65" s="13" customFormat="1">
      <c r="B164" s="133"/>
      <c r="D164" s="207" t="s">
        <v>153</v>
      </c>
      <c r="E164" s="134" t="s">
        <v>1</v>
      </c>
      <c r="F164" s="209" t="s">
        <v>666</v>
      </c>
      <c r="H164" s="210">
        <v>12</v>
      </c>
      <c r="L164" s="133"/>
      <c r="M164" s="135"/>
      <c r="T164" s="136"/>
      <c r="AT164" s="134" t="s">
        <v>153</v>
      </c>
      <c r="AU164" s="134" t="s">
        <v>85</v>
      </c>
      <c r="AV164" s="13" t="s">
        <v>85</v>
      </c>
      <c r="AW164" s="13" t="s">
        <v>32</v>
      </c>
      <c r="AX164" s="13" t="s">
        <v>83</v>
      </c>
      <c r="AY164" s="134" t="s">
        <v>144</v>
      </c>
    </row>
    <row r="165" spans="2:65" s="1" customFormat="1" ht="16.5" customHeight="1">
      <c r="B165" s="27"/>
      <c r="C165" s="215" t="s">
        <v>8</v>
      </c>
      <c r="D165" s="215" t="s">
        <v>217</v>
      </c>
      <c r="E165" s="216" t="s">
        <v>667</v>
      </c>
      <c r="F165" s="217" t="s">
        <v>668</v>
      </c>
      <c r="G165" s="218" t="s">
        <v>205</v>
      </c>
      <c r="H165" s="219">
        <v>24</v>
      </c>
      <c r="I165" s="192"/>
      <c r="J165" s="220">
        <f>ROUND(I165*H165,2)</f>
        <v>0</v>
      </c>
      <c r="K165" s="217" t="s">
        <v>150</v>
      </c>
      <c r="L165" s="145"/>
      <c r="M165" s="146" t="s">
        <v>1</v>
      </c>
      <c r="N165" s="147" t="s">
        <v>42</v>
      </c>
      <c r="O165" s="125">
        <v>0</v>
      </c>
      <c r="P165" s="125">
        <f>O165*H165</f>
        <v>0</v>
      </c>
      <c r="Q165" s="125">
        <v>1</v>
      </c>
      <c r="R165" s="125">
        <f>Q165*H165</f>
        <v>24</v>
      </c>
      <c r="S165" s="125">
        <v>0</v>
      </c>
      <c r="T165" s="126">
        <f>S165*H165</f>
        <v>0</v>
      </c>
      <c r="AR165" s="127" t="s">
        <v>197</v>
      </c>
      <c r="AT165" s="127" t="s">
        <v>217</v>
      </c>
      <c r="AU165" s="127" t="s">
        <v>85</v>
      </c>
      <c r="AY165" s="17" t="s">
        <v>144</v>
      </c>
      <c r="BE165" s="128">
        <f>IF(N165="základní",J165,0)</f>
        <v>0</v>
      </c>
      <c r="BF165" s="128">
        <f>IF(N165="snížená",J165,0)</f>
        <v>0</v>
      </c>
      <c r="BG165" s="128">
        <f>IF(N165="zákl. přenesená",J165,0)</f>
        <v>0</v>
      </c>
      <c r="BH165" s="128">
        <f>IF(N165="sníž. přenesená",J165,0)</f>
        <v>0</v>
      </c>
      <c r="BI165" s="128">
        <f>IF(N165="nulová",J165,0)</f>
        <v>0</v>
      </c>
      <c r="BJ165" s="17" t="s">
        <v>83</v>
      </c>
      <c r="BK165" s="128">
        <f>ROUND(I165*H165,2)</f>
        <v>0</v>
      </c>
      <c r="BL165" s="17" t="s">
        <v>151</v>
      </c>
      <c r="BM165" s="127" t="s">
        <v>669</v>
      </c>
    </row>
    <row r="166" spans="2:65" s="13" customFormat="1">
      <c r="B166" s="133"/>
      <c r="D166" s="207" t="s">
        <v>153</v>
      </c>
      <c r="E166" s="134" t="s">
        <v>1</v>
      </c>
      <c r="F166" s="209" t="s">
        <v>670</v>
      </c>
      <c r="H166" s="210">
        <v>24</v>
      </c>
      <c r="L166" s="133"/>
      <c r="M166" s="135"/>
      <c r="T166" s="136"/>
      <c r="AT166" s="134" t="s">
        <v>153</v>
      </c>
      <c r="AU166" s="134" t="s">
        <v>85</v>
      </c>
      <c r="AV166" s="13" t="s">
        <v>85</v>
      </c>
      <c r="AW166" s="13" t="s">
        <v>32</v>
      </c>
      <c r="AX166" s="13" t="s">
        <v>83</v>
      </c>
      <c r="AY166" s="134" t="s">
        <v>144</v>
      </c>
    </row>
    <row r="167" spans="2:65" s="11" customFormat="1" ht="22.9" customHeight="1">
      <c r="B167" s="109"/>
      <c r="D167" s="110" t="s">
        <v>75</v>
      </c>
      <c r="E167" s="199" t="s">
        <v>163</v>
      </c>
      <c r="F167" s="199" t="s">
        <v>263</v>
      </c>
      <c r="J167" s="200">
        <f>BK167</f>
        <v>0</v>
      </c>
      <c r="L167" s="109"/>
      <c r="M167" s="111"/>
      <c r="P167" s="112">
        <f>SUM(P168:P197)</f>
        <v>113.16622999999998</v>
      </c>
      <c r="R167" s="112">
        <f>SUM(R168:R197)</f>
        <v>0.68887993999999997</v>
      </c>
      <c r="T167" s="113">
        <f>SUM(T168:T197)</f>
        <v>0</v>
      </c>
      <c r="AR167" s="110" t="s">
        <v>83</v>
      </c>
      <c r="AT167" s="114" t="s">
        <v>75</v>
      </c>
      <c r="AU167" s="114" t="s">
        <v>83</v>
      </c>
      <c r="AY167" s="110" t="s">
        <v>144</v>
      </c>
      <c r="BK167" s="115">
        <f>SUM(BK168:BK197)</f>
        <v>0</v>
      </c>
    </row>
    <row r="168" spans="2:65" s="1" customFormat="1" ht="66.75" customHeight="1">
      <c r="B168" s="27"/>
      <c r="C168" s="201" t="s">
        <v>227</v>
      </c>
      <c r="D168" s="201" t="s">
        <v>146</v>
      </c>
      <c r="E168" s="202" t="s">
        <v>519</v>
      </c>
      <c r="F168" s="203" t="s">
        <v>520</v>
      </c>
      <c r="G168" s="204" t="s">
        <v>149</v>
      </c>
      <c r="H168" s="205">
        <v>2</v>
      </c>
      <c r="I168" s="192"/>
      <c r="J168" s="206">
        <f>ROUND(I168*H168,2)</f>
        <v>0</v>
      </c>
      <c r="K168" s="203" t="s">
        <v>150</v>
      </c>
      <c r="L168" s="27"/>
      <c r="M168" s="123" t="s">
        <v>1</v>
      </c>
      <c r="N168" s="124" t="s">
        <v>42</v>
      </c>
      <c r="O168" s="125">
        <v>4.5910000000000002</v>
      </c>
      <c r="P168" s="125">
        <f>O168*H168</f>
        <v>9.1820000000000004</v>
      </c>
      <c r="Q168" s="125">
        <v>0</v>
      </c>
      <c r="R168" s="125">
        <f>Q168*H168</f>
        <v>0</v>
      </c>
      <c r="S168" s="125">
        <v>0</v>
      </c>
      <c r="T168" s="126">
        <f>S168*H168</f>
        <v>0</v>
      </c>
      <c r="AR168" s="127" t="s">
        <v>151</v>
      </c>
      <c r="AT168" s="127" t="s">
        <v>146</v>
      </c>
      <c r="AU168" s="127" t="s">
        <v>85</v>
      </c>
      <c r="AY168" s="17" t="s">
        <v>144</v>
      </c>
      <c r="BE168" s="128">
        <f>IF(N168="základní",J168,0)</f>
        <v>0</v>
      </c>
      <c r="BF168" s="128">
        <f>IF(N168="snížená",J168,0)</f>
        <v>0</v>
      </c>
      <c r="BG168" s="128">
        <f>IF(N168="zákl. přenesená",J168,0)</f>
        <v>0</v>
      </c>
      <c r="BH168" s="128">
        <f>IF(N168="sníž. přenesená",J168,0)</f>
        <v>0</v>
      </c>
      <c r="BI168" s="128">
        <f>IF(N168="nulová",J168,0)</f>
        <v>0</v>
      </c>
      <c r="BJ168" s="17" t="s">
        <v>83</v>
      </c>
      <c r="BK168" s="128">
        <f>ROUND(I168*H168,2)</f>
        <v>0</v>
      </c>
      <c r="BL168" s="17" t="s">
        <v>151</v>
      </c>
      <c r="BM168" s="127" t="s">
        <v>671</v>
      </c>
    </row>
    <row r="169" spans="2:65" s="12" customFormat="1">
      <c r="B169" s="129"/>
      <c r="D169" s="207" t="s">
        <v>153</v>
      </c>
      <c r="E169" s="130" t="s">
        <v>1</v>
      </c>
      <c r="F169" s="208" t="s">
        <v>522</v>
      </c>
      <c r="H169" s="130" t="s">
        <v>1</v>
      </c>
      <c r="L169" s="129"/>
      <c r="M169" s="131"/>
      <c r="T169" s="132"/>
      <c r="AT169" s="130" t="s">
        <v>153</v>
      </c>
      <c r="AU169" s="130" t="s">
        <v>85</v>
      </c>
      <c r="AV169" s="12" t="s">
        <v>83</v>
      </c>
      <c r="AW169" s="12" t="s">
        <v>32</v>
      </c>
      <c r="AX169" s="12" t="s">
        <v>76</v>
      </c>
      <c r="AY169" s="130" t="s">
        <v>144</v>
      </c>
    </row>
    <row r="170" spans="2:65" s="13" customFormat="1">
      <c r="B170" s="133"/>
      <c r="D170" s="207" t="s">
        <v>153</v>
      </c>
      <c r="E170" s="134" t="s">
        <v>1</v>
      </c>
      <c r="F170" s="209" t="s">
        <v>672</v>
      </c>
      <c r="H170" s="210">
        <v>2</v>
      </c>
      <c r="L170" s="133"/>
      <c r="M170" s="135"/>
      <c r="T170" s="136"/>
      <c r="AT170" s="134" t="s">
        <v>153</v>
      </c>
      <c r="AU170" s="134" t="s">
        <v>85</v>
      </c>
      <c r="AV170" s="13" t="s">
        <v>85</v>
      </c>
      <c r="AW170" s="13" t="s">
        <v>32</v>
      </c>
      <c r="AX170" s="13" t="s">
        <v>83</v>
      </c>
      <c r="AY170" s="134" t="s">
        <v>144</v>
      </c>
    </row>
    <row r="171" spans="2:65" s="1" customFormat="1" ht="66.75" customHeight="1">
      <c r="B171" s="27"/>
      <c r="C171" s="201" t="s">
        <v>232</v>
      </c>
      <c r="D171" s="201" t="s">
        <v>146</v>
      </c>
      <c r="E171" s="202" t="s">
        <v>264</v>
      </c>
      <c r="F171" s="203" t="s">
        <v>265</v>
      </c>
      <c r="G171" s="204" t="s">
        <v>149</v>
      </c>
      <c r="H171" s="205">
        <v>6.9</v>
      </c>
      <c r="I171" s="192"/>
      <c r="J171" s="206">
        <f>ROUND(I171*H171,2)</f>
        <v>0</v>
      </c>
      <c r="K171" s="203" t="s">
        <v>150</v>
      </c>
      <c r="L171" s="27"/>
      <c r="M171" s="123" t="s">
        <v>1</v>
      </c>
      <c r="N171" s="124" t="s">
        <v>42</v>
      </c>
      <c r="O171" s="125">
        <v>4.5910000000000002</v>
      </c>
      <c r="P171" s="125">
        <f>O171*H171</f>
        <v>31.677900000000005</v>
      </c>
      <c r="Q171" s="125">
        <v>0</v>
      </c>
      <c r="R171" s="125">
        <f>Q171*H171</f>
        <v>0</v>
      </c>
      <c r="S171" s="125">
        <v>0</v>
      </c>
      <c r="T171" s="126">
        <f>S171*H171</f>
        <v>0</v>
      </c>
      <c r="AR171" s="127" t="s">
        <v>151</v>
      </c>
      <c r="AT171" s="127" t="s">
        <v>146</v>
      </c>
      <c r="AU171" s="127" t="s">
        <v>85</v>
      </c>
      <c r="AY171" s="17" t="s">
        <v>144</v>
      </c>
      <c r="BE171" s="128">
        <f>IF(N171="základní",J171,0)</f>
        <v>0</v>
      </c>
      <c r="BF171" s="128">
        <f>IF(N171="snížená",J171,0)</f>
        <v>0</v>
      </c>
      <c r="BG171" s="128">
        <f>IF(N171="zákl. přenesená",J171,0)</f>
        <v>0</v>
      </c>
      <c r="BH171" s="128">
        <f>IF(N171="sníž. přenesená",J171,0)</f>
        <v>0</v>
      </c>
      <c r="BI171" s="128">
        <f>IF(N171="nulová",J171,0)</f>
        <v>0</v>
      </c>
      <c r="BJ171" s="17" t="s">
        <v>83</v>
      </c>
      <c r="BK171" s="128">
        <f>ROUND(I171*H171,2)</f>
        <v>0</v>
      </c>
      <c r="BL171" s="17" t="s">
        <v>151</v>
      </c>
      <c r="BM171" s="127" t="s">
        <v>673</v>
      </c>
    </row>
    <row r="172" spans="2:65" s="12" customFormat="1">
      <c r="B172" s="129"/>
      <c r="D172" s="207" t="s">
        <v>153</v>
      </c>
      <c r="E172" s="130" t="s">
        <v>1</v>
      </c>
      <c r="F172" s="208" t="s">
        <v>661</v>
      </c>
      <c r="H172" s="130" t="s">
        <v>1</v>
      </c>
      <c r="L172" s="129"/>
      <c r="M172" s="131"/>
      <c r="T172" s="132"/>
      <c r="AT172" s="130" t="s">
        <v>153</v>
      </c>
      <c r="AU172" s="130" t="s">
        <v>85</v>
      </c>
      <c r="AV172" s="12" t="s">
        <v>83</v>
      </c>
      <c r="AW172" s="12" t="s">
        <v>32</v>
      </c>
      <c r="AX172" s="12" t="s">
        <v>76</v>
      </c>
      <c r="AY172" s="130" t="s">
        <v>144</v>
      </c>
    </row>
    <row r="173" spans="2:65" s="12" customFormat="1">
      <c r="B173" s="129"/>
      <c r="D173" s="207" t="s">
        <v>153</v>
      </c>
      <c r="E173" s="130" t="s">
        <v>1</v>
      </c>
      <c r="F173" s="208" t="s">
        <v>156</v>
      </c>
      <c r="H173" s="130" t="s">
        <v>1</v>
      </c>
      <c r="L173" s="129"/>
      <c r="M173" s="131"/>
      <c r="T173" s="132"/>
      <c r="AT173" s="130" t="s">
        <v>153</v>
      </c>
      <c r="AU173" s="130" t="s">
        <v>85</v>
      </c>
      <c r="AV173" s="12" t="s">
        <v>83</v>
      </c>
      <c r="AW173" s="12" t="s">
        <v>32</v>
      </c>
      <c r="AX173" s="12" t="s">
        <v>76</v>
      </c>
      <c r="AY173" s="130" t="s">
        <v>144</v>
      </c>
    </row>
    <row r="174" spans="2:65" s="13" customFormat="1">
      <c r="B174" s="133"/>
      <c r="D174" s="207" t="s">
        <v>153</v>
      </c>
      <c r="E174" s="134" t="s">
        <v>1</v>
      </c>
      <c r="F174" s="209" t="s">
        <v>674</v>
      </c>
      <c r="H174" s="210">
        <v>6.9</v>
      </c>
      <c r="L174" s="133"/>
      <c r="M174" s="135"/>
      <c r="T174" s="136"/>
      <c r="AT174" s="134" t="s">
        <v>153</v>
      </c>
      <c r="AU174" s="134" t="s">
        <v>85</v>
      </c>
      <c r="AV174" s="13" t="s">
        <v>85</v>
      </c>
      <c r="AW174" s="13" t="s">
        <v>32</v>
      </c>
      <c r="AX174" s="13" t="s">
        <v>83</v>
      </c>
      <c r="AY174" s="134" t="s">
        <v>144</v>
      </c>
    </row>
    <row r="175" spans="2:65" s="1" customFormat="1" ht="76.349999999999994" customHeight="1">
      <c r="B175" s="27"/>
      <c r="C175" s="201" t="s">
        <v>236</v>
      </c>
      <c r="D175" s="201" t="s">
        <v>146</v>
      </c>
      <c r="E175" s="202" t="s">
        <v>270</v>
      </c>
      <c r="F175" s="203" t="s">
        <v>271</v>
      </c>
      <c r="G175" s="204" t="s">
        <v>224</v>
      </c>
      <c r="H175" s="205">
        <v>17.097999999999999</v>
      </c>
      <c r="I175" s="192"/>
      <c r="J175" s="206">
        <f>ROUND(I175*H175,2)</f>
        <v>0</v>
      </c>
      <c r="K175" s="203" t="s">
        <v>150</v>
      </c>
      <c r="L175" s="27"/>
      <c r="M175" s="123" t="s">
        <v>1</v>
      </c>
      <c r="N175" s="124" t="s">
        <v>42</v>
      </c>
      <c r="O175" s="125">
        <v>1.9630000000000001</v>
      </c>
      <c r="P175" s="125">
        <f>O175*H175</f>
        <v>33.563373999999996</v>
      </c>
      <c r="Q175" s="125">
        <v>8.6499999999999997E-3</v>
      </c>
      <c r="R175" s="125">
        <f>Q175*H175</f>
        <v>0.14789769999999999</v>
      </c>
      <c r="S175" s="125">
        <v>0</v>
      </c>
      <c r="T175" s="126">
        <f>S175*H175</f>
        <v>0</v>
      </c>
      <c r="AR175" s="127" t="s">
        <v>151</v>
      </c>
      <c r="AT175" s="127" t="s">
        <v>146</v>
      </c>
      <c r="AU175" s="127" t="s">
        <v>85</v>
      </c>
      <c r="AY175" s="17" t="s">
        <v>144</v>
      </c>
      <c r="BE175" s="128">
        <f>IF(N175="základní",J175,0)</f>
        <v>0</v>
      </c>
      <c r="BF175" s="128">
        <f>IF(N175="snížená",J175,0)</f>
        <v>0</v>
      </c>
      <c r="BG175" s="128">
        <f>IF(N175="zákl. přenesená",J175,0)</f>
        <v>0</v>
      </c>
      <c r="BH175" s="128">
        <f>IF(N175="sníž. přenesená",J175,0)</f>
        <v>0</v>
      </c>
      <c r="BI175" s="128">
        <f>IF(N175="nulová",J175,0)</f>
        <v>0</v>
      </c>
      <c r="BJ175" s="17" t="s">
        <v>83</v>
      </c>
      <c r="BK175" s="128">
        <f>ROUND(I175*H175,2)</f>
        <v>0</v>
      </c>
      <c r="BL175" s="17" t="s">
        <v>151</v>
      </c>
      <c r="BM175" s="127" t="s">
        <v>675</v>
      </c>
    </row>
    <row r="176" spans="2:65" s="12" customFormat="1">
      <c r="B176" s="129"/>
      <c r="D176" s="207" t="s">
        <v>153</v>
      </c>
      <c r="E176" s="130" t="s">
        <v>1</v>
      </c>
      <c r="F176" s="208" t="s">
        <v>661</v>
      </c>
      <c r="H176" s="130" t="s">
        <v>1</v>
      </c>
      <c r="L176" s="129"/>
      <c r="M176" s="131"/>
      <c r="T176" s="132"/>
      <c r="AT176" s="130" t="s">
        <v>153</v>
      </c>
      <c r="AU176" s="130" t="s">
        <v>85</v>
      </c>
      <c r="AV176" s="12" t="s">
        <v>83</v>
      </c>
      <c r="AW176" s="12" t="s">
        <v>32</v>
      </c>
      <c r="AX176" s="12" t="s">
        <v>76</v>
      </c>
      <c r="AY176" s="130" t="s">
        <v>144</v>
      </c>
    </row>
    <row r="177" spans="2:65" s="12" customFormat="1">
      <c r="B177" s="129"/>
      <c r="D177" s="207" t="s">
        <v>153</v>
      </c>
      <c r="E177" s="130" t="s">
        <v>1</v>
      </c>
      <c r="F177" s="208" t="s">
        <v>156</v>
      </c>
      <c r="H177" s="130" t="s">
        <v>1</v>
      </c>
      <c r="L177" s="129"/>
      <c r="M177" s="131"/>
      <c r="T177" s="132"/>
      <c r="AT177" s="130" t="s">
        <v>153</v>
      </c>
      <c r="AU177" s="130" t="s">
        <v>85</v>
      </c>
      <c r="AV177" s="12" t="s">
        <v>83</v>
      </c>
      <c r="AW177" s="12" t="s">
        <v>32</v>
      </c>
      <c r="AX177" s="12" t="s">
        <v>76</v>
      </c>
      <c r="AY177" s="130" t="s">
        <v>144</v>
      </c>
    </row>
    <row r="178" spans="2:65" s="13" customFormat="1">
      <c r="B178" s="133"/>
      <c r="D178" s="207" t="s">
        <v>153</v>
      </c>
      <c r="E178" s="134" t="s">
        <v>1</v>
      </c>
      <c r="F178" s="209" t="s">
        <v>676</v>
      </c>
      <c r="H178" s="210">
        <v>19.829999999999998</v>
      </c>
      <c r="L178" s="133"/>
      <c r="M178" s="135"/>
      <c r="T178" s="136"/>
      <c r="AT178" s="134" t="s">
        <v>153</v>
      </c>
      <c r="AU178" s="134" t="s">
        <v>85</v>
      </c>
      <c r="AV178" s="13" t="s">
        <v>85</v>
      </c>
      <c r="AW178" s="13" t="s">
        <v>32</v>
      </c>
      <c r="AX178" s="13" t="s">
        <v>76</v>
      </c>
      <c r="AY178" s="134" t="s">
        <v>144</v>
      </c>
    </row>
    <row r="179" spans="2:65" s="13" customFormat="1">
      <c r="B179" s="133"/>
      <c r="D179" s="207" t="s">
        <v>153</v>
      </c>
      <c r="E179" s="134" t="s">
        <v>1</v>
      </c>
      <c r="F179" s="209" t="s">
        <v>677</v>
      </c>
      <c r="H179" s="210">
        <v>-2.7320000000000002</v>
      </c>
      <c r="L179" s="133"/>
      <c r="M179" s="135"/>
      <c r="T179" s="136"/>
      <c r="AT179" s="134" t="s">
        <v>153</v>
      </c>
      <c r="AU179" s="134" t="s">
        <v>85</v>
      </c>
      <c r="AV179" s="13" t="s">
        <v>85</v>
      </c>
      <c r="AW179" s="13" t="s">
        <v>32</v>
      </c>
      <c r="AX179" s="13" t="s">
        <v>76</v>
      </c>
      <c r="AY179" s="134" t="s">
        <v>144</v>
      </c>
    </row>
    <row r="180" spans="2:65" s="14" customFormat="1">
      <c r="B180" s="137"/>
      <c r="D180" s="207" t="s">
        <v>153</v>
      </c>
      <c r="E180" s="138" t="s">
        <v>1</v>
      </c>
      <c r="F180" s="211" t="s">
        <v>175</v>
      </c>
      <c r="H180" s="212">
        <v>17.097999999999999</v>
      </c>
      <c r="L180" s="137"/>
      <c r="M180" s="139"/>
      <c r="T180" s="140"/>
      <c r="AT180" s="138" t="s">
        <v>153</v>
      </c>
      <c r="AU180" s="138" t="s">
        <v>85</v>
      </c>
      <c r="AV180" s="14" t="s">
        <v>151</v>
      </c>
      <c r="AW180" s="14" t="s">
        <v>32</v>
      </c>
      <c r="AX180" s="14" t="s">
        <v>83</v>
      </c>
      <c r="AY180" s="138" t="s">
        <v>144</v>
      </c>
    </row>
    <row r="181" spans="2:65" s="1" customFormat="1" ht="78" customHeight="1">
      <c r="B181" s="27"/>
      <c r="C181" s="201" t="s">
        <v>242</v>
      </c>
      <c r="D181" s="201" t="s">
        <v>146</v>
      </c>
      <c r="E181" s="202" t="s">
        <v>678</v>
      </c>
      <c r="F181" s="203" t="s">
        <v>679</v>
      </c>
      <c r="G181" s="204" t="s">
        <v>224</v>
      </c>
      <c r="H181" s="205">
        <v>2.7320000000000002</v>
      </c>
      <c r="I181" s="192"/>
      <c r="J181" s="206">
        <f>ROUND(I181*H181,2)</f>
        <v>0</v>
      </c>
      <c r="K181" s="203" t="s">
        <v>150</v>
      </c>
      <c r="L181" s="27"/>
      <c r="M181" s="123" t="s">
        <v>1</v>
      </c>
      <c r="N181" s="124" t="s">
        <v>42</v>
      </c>
      <c r="O181" s="125">
        <v>2.4790000000000001</v>
      </c>
      <c r="P181" s="125">
        <f>O181*H181</f>
        <v>6.772628000000001</v>
      </c>
      <c r="Q181" s="125">
        <v>9.7599999999999996E-3</v>
      </c>
      <c r="R181" s="125">
        <f>Q181*H181</f>
        <v>2.6664320000000002E-2</v>
      </c>
      <c r="S181" s="125">
        <v>0</v>
      </c>
      <c r="T181" s="126">
        <f>S181*H181</f>
        <v>0</v>
      </c>
      <c r="AR181" s="127" t="s">
        <v>151</v>
      </c>
      <c r="AT181" s="127" t="s">
        <v>146</v>
      </c>
      <c r="AU181" s="127" t="s">
        <v>85</v>
      </c>
      <c r="AY181" s="17" t="s">
        <v>144</v>
      </c>
      <c r="BE181" s="128">
        <f>IF(N181="základní",J181,0)</f>
        <v>0</v>
      </c>
      <c r="BF181" s="128">
        <f>IF(N181="snížená",J181,0)</f>
        <v>0</v>
      </c>
      <c r="BG181" s="128">
        <f>IF(N181="zákl. přenesená",J181,0)</f>
        <v>0</v>
      </c>
      <c r="BH181" s="128">
        <f>IF(N181="sníž. přenesená",J181,0)</f>
        <v>0</v>
      </c>
      <c r="BI181" s="128">
        <f>IF(N181="nulová",J181,0)</f>
        <v>0</v>
      </c>
      <c r="BJ181" s="17" t="s">
        <v>83</v>
      </c>
      <c r="BK181" s="128">
        <f>ROUND(I181*H181,2)</f>
        <v>0</v>
      </c>
      <c r="BL181" s="17" t="s">
        <v>151</v>
      </c>
      <c r="BM181" s="127" t="s">
        <v>680</v>
      </c>
    </row>
    <row r="182" spans="2:65" s="12" customFormat="1">
      <c r="B182" s="129"/>
      <c r="D182" s="207" t="s">
        <v>153</v>
      </c>
      <c r="E182" s="130" t="s">
        <v>1</v>
      </c>
      <c r="F182" s="208" t="s">
        <v>661</v>
      </c>
      <c r="H182" s="130" t="s">
        <v>1</v>
      </c>
      <c r="L182" s="129"/>
      <c r="M182" s="131"/>
      <c r="T182" s="132"/>
      <c r="AT182" s="130" t="s">
        <v>153</v>
      </c>
      <c r="AU182" s="130" t="s">
        <v>85</v>
      </c>
      <c r="AV182" s="12" t="s">
        <v>83</v>
      </c>
      <c r="AW182" s="12" t="s">
        <v>32</v>
      </c>
      <c r="AX182" s="12" t="s">
        <v>76</v>
      </c>
      <c r="AY182" s="130" t="s">
        <v>144</v>
      </c>
    </row>
    <row r="183" spans="2:65" s="13" customFormat="1">
      <c r="B183" s="133"/>
      <c r="D183" s="207" t="s">
        <v>153</v>
      </c>
      <c r="E183" s="134" t="s">
        <v>1</v>
      </c>
      <c r="F183" s="209" t="s">
        <v>681</v>
      </c>
      <c r="H183" s="210">
        <v>2.7320000000000002</v>
      </c>
      <c r="L183" s="133"/>
      <c r="M183" s="135"/>
      <c r="T183" s="136"/>
      <c r="AT183" s="134" t="s">
        <v>153</v>
      </c>
      <c r="AU183" s="134" t="s">
        <v>85</v>
      </c>
      <c r="AV183" s="13" t="s">
        <v>85</v>
      </c>
      <c r="AW183" s="13" t="s">
        <v>32</v>
      </c>
      <c r="AX183" s="13" t="s">
        <v>83</v>
      </c>
      <c r="AY183" s="134" t="s">
        <v>144</v>
      </c>
    </row>
    <row r="184" spans="2:65" s="1" customFormat="1" ht="76.349999999999994" customHeight="1">
      <c r="B184" s="27"/>
      <c r="C184" s="201" t="s">
        <v>246</v>
      </c>
      <c r="D184" s="201" t="s">
        <v>146</v>
      </c>
      <c r="E184" s="202" t="s">
        <v>274</v>
      </c>
      <c r="F184" s="203" t="s">
        <v>275</v>
      </c>
      <c r="G184" s="204" t="s">
        <v>224</v>
      </c>
      <c r="H184" s="205">
        <v>17.097999999999999</v>
      </c>
      <c r="I184" s="192"/>
      <c r="J184" s="206">
        <f>ROUND(I184*H184,2)</f>
        <v>0</v>
      </c>
      <c r="K184" s="203" t="s">
        <v>150</v>
      </c>
      <c r="L184" s="27"/>
      <c r="M184" s="123" t="s">
        <v>1</v>
      </c>
      <c r="N184" s="124" t="s">
        <v>42</v>
      </c>
      <c r="O184" s="125">
        <v>0.628</v>
      </c>
      <c r="P184" s="125">
        <f>O184*H184</f>
        <v>10.737544</v>
      </c>
      <c r="Q184" s="125">
        <v>0</v>
      </c>
      <c r="R184" s="125">
        <f>Q184*H184</f>
        <v>0</v>
      </c>
      <c r="S184" s="125">
        <v>0</v>
      </c>
      <c r="T184" s="126">
        <f>S184*H184</f>
        <v>0</v>
      </c>
      <c r="AR184" s="127" t="s">
        <v>151</v>
      </c>
      <c r="AT184" s="127" t="s">
        <v>146</v>
      </c>
      <c r="AU184" s="127" t="s">
        <v>85</v>
      </c>
      <c r="AY184" s="17" t="s">
        <v>144</v>
      </c>
      <c r="BE184" s="128">
        <f>IF(N184="základní",J184,0)</f>
        <v>0</v>
      </c>
      <c r="BF184" s="128">
        <f>IF(N184="snížená",J184,0)</f>
        <v>0</v>
      </c>
      <c r="BG184" s="128">
        <f>IF(N184="zákl. přenesená",J184,0)</f>
        <v>0</v>
      </c>
      <c r="BH184" s="128">
        <f>IF(N184="sníž. přenesená",J184,0)</f>
        <v>0</v>
      </c>
      <c r="BI184" s="128">
        <f>IF(N184="nulová",J184,0)</f>
        <v>0</v>
      </c>
      <c r="BJ184" s="17" t="s">
        <v>83</v>
      </c>
      <c r="BK184" s="128">
        <f>ROUND(I184*H184,2)</f>
        <v>0</v>
      </c>
      <c r="BL184" s="17" t="s">
        <v>151</v>
      </c>
      <c r="BM184" s="127" t="s">
        <v>682</v>
      </c>
    </row>
    <row r="185" spans="2:65" s="1" customFormat="1" ht="78" customHeight="1">
      <c r="B185" s="27"/>
      <c r="C185" s="201" t="s">
        <v>249</v>
      </c>
      <c r="D185" s="201" t="s">
        <v>146</v>
      </c>
      <c r="E185" s="202" t="s">
        <v>683</v>
      </c>
      <c r="F185" s="203" t="s">
        <v>684</v>
      </c>
      <c r="G185" s="204" t="s">
        <v>224</v>
      </c>
      <c r="H185" s="205">
        <v>2.7320000000000002</v>
      </c>
      <c r="I185" s="192"/>
      <c r="J185" s="206">
        <f>ROUND(I185*H185,2)</f>
        <v>0</v>
      </c>
      <c r="K185" s="203" t="s">
        <v>150</v>
      </c>
      <c r="L185" s="27"/>
      <c r="M185" s="123" t="s">
        <v>1</v>
      </c>
      <c r="N185" s="124" t="s">
        <v>42</v>
      </c>
      <c r="O185" s="125">
        <v>0.78800000000000003</v>
      </c>
      <c r="P185" s="125">
        <f>O185*H185</f>
        <v>2.1528160000000001</v>
      </c>
      <c r="Q185" s="125">
        <v>0</v>
      </c>
      <c r="R185" s="125">
        <f>Q185*H185</f>
        <v>0</v>
      </c>
      <c r="S185" s="125">
        <v>0</v>
      </c>
      <c r="T185" s="126">
        <f>S185*H185</f>
        <v>0</v>
      </c>
      <c r="AR185" s="127" t="s">
        <v>151</v>
      </c>
      <c r="AT185" s="127" t="s">
        <v>146</v>
      </c>
      <c r="AU185" s="127" t="s">
        <v>85</v>
      </c>
      <c r="AY185" s="17" t="s">
        <v>144</v>
      </c>
      <c r="BE185" s="128">
        <f>IF(N185="základní",J185,0)</f>
        <v>0</v>
      </c>
      <c r="BF185" s="128">
        <f>IF(N185="snížená",J185,0)</f>
        <v>0</v>
      </c>
      <c r="BG185" s="128">
        <f>IF(N185="zákl. přenesená",J185,0)</f>
        <v>0</v>
      </c>
      <c r="BH185" s="128">
        <f>IF(N185="sníž. přenesená",J185,0)</f>
        <v>0</v>
      </c>
      <c r="BI185" s="128">
        <f>IF(N185="nulová",J185,0)</f>
        <v>0</v>
      </c>
      <c r="BJ185" s="17" t="s">
        <v>83</v>
      </c>
      <c r="BK185" s="128">
        <f>ROUND(I185*H185,2)</f>
        <v>0</v>
      </c>
      <c r="BL185" s="17" t="s">
        <v>151</v>
      </c>
      <c r="BM185" s="127" t="s">
        <v>685</v>
      </c>
    </row>
    <row r="186" spans="2:65" s="1" customFormat="1" ht="78" customHeight="1">
      <c r="B186" s="27"/>
      <c r="C186" s="201" t="s">
        <v>255</v>
      </c>
      <c r="D186" s="201" t="s">
        <v>146</v>
      </c>
      <c r="E186" s="202" t="s">
        <v>278</v>
      </c>
      <c r="F186" s="203" t="s">
        <v>279</v>
      </c>
      <c r="G186" s="204" t="s">
        <v>205</v>
      </c>
      <c r="H186" s="205">
        <v>1.4E-2</v>
      </c>
      <c r="I186" s="192"/>
      <c r="J186" s="206">
        <f>ROUND(I186*H186,2)</f>
        <v>0</v>
      </c>
      <c r="K186" s="203" t="s">
        <v>150</v>
      </c>
      <c r="L186" s="27"/>
      <c r="M186" s="123" t="s">
        <v>1</v>
      </c>
      <c r="N186" s="124" t="s">
        <v>42</v>
      </c>
      <c r="O186" s="125">
        <v>21.152000000000001</v>
      </c>
      <c r="P186" s="125">
        <f>O186*H186</f>
        <v>0.296128</v>
      </c>
      <c r="Q186" s="125">
        <v>1.09528</v>
      </c>
      <c r="R186" s="125">
        <f>Q186*H186</f>
        <v>1.5333920000000001E-2</v>
      </c>
      <c r="S186" s="125">
        <v>0</v>
      </c>
      <c r="T186" s="126">
        <f>S186*H186</f>
        <v>0</v>
      </c>
      <c r="AR186" s="127" t="s">
        <v>151</v>
      </c>
      <c r="AT186" s="127" t="s">
        <v>146</v>
      </c>
      <c r="AU186" s="127" t="s">
        <v>85</v>
      </c>
      <c r="AY186" s="17" t="s">
        <v>144</v>
      </c>
      <c r="BE186" s="128">
        <f>IF(N186="základní",J186,0)</f>
        <v>0</v>
      </c>
      <c r="BF186" s="128">
        <f>IF(N186="snížená",J186,0)</f>
        <v>0</v>
      </c>
      <c r="BG186" s="128">
        <f>IF(N186="zákl. přenesená",J186,0)</f>
        <v>0</v>
      </c>
      <c r="BH186" s="128">
        <f>IF(N186="sníž. přenesená",J186,0)</f>
        <v>0</v>
      </c>
      <c r="BI186" s="128">
        <f>IF(N186="nulová",J186,0)</f>
        <v>0</v>
      </c>
      <c r="BJ186" s="17" t="s">
        <v>83</v>
      </c>
      <c r="BK186" s="128">
        <f>ROUND(I186*H186,2)</f>
        <v>0</v>
      </c>
      <c r="BL186" s="17" t="s">
        <v>151</v>
      </c>
      <c r="BM186" s="127" t="s">
        <v>686</v>
      </c>
    </row>
    <row r="187" spans="2:65" s="12" customFormat="1">
      <c r="B187" s="129"/>
      <c r="D187" s="207" t="s">
        <v>153</v>
      </c>
      <c r="E187" s="130" t="s">
        <v>1</v>
      </c>
      <c r="F187" s="208" t="s">
        <v>281</v>
      </c>
      <c r="H187" s="130" t="s">
        <v>1</v>
      </c>
      <c r="L187" s="129"/>
      <c r="M187" s="131"/>
      <c r="T187" s="132"/>
      <c r="AT187" s="130" t="s">
        <v>153</v>
      </c>
      <c r="AU187" s="130" t="s">
        <v>85</v>
      </c>
      <c r="AV187" s="12" t="s">
        <v>83</v>
      </c>
      <c r="AW187" s="12" t="s">
        <v>32</v>
      </c>
      <c r="AX187" s="12" t="s">
        <v>76</v>
      </c>
      <c r="AY187" s="130" t="s">
        <v>144</v>
      </c>
    </row>
    <row r="188" spans="2:65" s="13" customFormat="1">
      <c r="B188" s="133"/>
      <c r="D188" s="207" t="s">
        <v>153</v>
      </c>
      <c r="E188" s="134" t="s">
        <v>1</v>
      </c>
      <c r="F188" s="209" t="s">
        <v>687</v>
      </c>
      <c r="H188" s="210">
        <v>1.4E-2</v>
      </c>
      <c r="L188" s="133"/>
      <c r="M188" s="135"/>
      <c r="T188" s="136"/>
      <c r="AT188" s="134" t="s">
        <v>153</v>
      </c>
      <c r="AU188" s="134" t="s">
        <v>85</v>
      </c>
      <c r="AV188" s="13" t="s">
        <v>85</v>
      </c>
      <c r="AW188" s="13" t="s">
        <v>32</v>
      </c>
      <c r="AX188" s="13" t="s">
        <v>76</v>
      </c>
      <c r="AY188" s="134" t="s">
        <v>144</v>
      </c>
    </row>
    <row r="189" spans="2:65" s="14" customFormat="1">
      <c r="B189" s="137"/>
      <c r="D189" s="207" t="s">
        <v>153</v>
      </c>
      <c r="E189" s="138" t="s">
        <v>1</v>
      </c>
      <c r="F189" s="211" t="s">
        <v>175</v>
      </c>
      <c r="H189" s="212">
        <v>1.4E-2</v>
      </c>
      <c r="L189" s="137"/>
      <c r="M189" s="139"/>
      <c r="T189" s="140"/>
      <c r="AT189" s="138" t="s">
        <v>153</v>
      </c>
      <c r="AU189" s="138" t="s">
        <v>85</v>
      </c>
      <c r="AV189" s="14" t="s">
        <v>151</v>
      </c>
      <c r="AW189" s="14" t="s">
        <v>32</v>
      </c>
      <c r="AX189" s="14" t="s">
        <v>83</v>
      </c>
      <c r="AY189" s="138" t="s">
        <v>144</v>
      </c>
    </row>
    <row r="190" spans="2:65" s="1" customFormat="1" ht="90" customHeight="1">
      <c r="B190" s="27"/>
      <c r="C190" s="201" t="s">
        <v>260</v>
      </c>
      <c r="D190" s="201" t="s">
        <v>146</v>
      </c>
      <c r="E190" s="202" t="s">
        <v>284</v>
      </c>
      <c r="F190" s="203" t="s">
        <v>285</v>
      </c>
      <c r="G190" s="204" t="s">
        <v>205</v>
      </c>
      <c r="H190" s="205">
        <v>0.48</v>
      </c>
      <c r="I190" s="192"/>
      <c r="J190" s="206">
        <f>ROUND(I190*H190,2)</f>
        <v>0</v>
      </c>
      <c r="K190" s="203" t="s">
        <v>150</v>
      </c>
      <c r="L190" s="27"/>
      <c r="M190" s="123" t="s">
        <v>1</v>
      </c>
      <c r="N190" s="124" t="s">
        <v>42</v>
      </c>
      <c r="O190" s="125">
        <v>39.133000000000003</v>
      </c>
      <c r="P190" s="125">
        <f>O190*H190</f>
        <v>18.783840000000001</v>
      </c>
      <c r="Q190" s="125">
        <v>1.03955</v>
      </c>
      <c r="R190" s="125">
        <f>Q190*H190</f>
        <v>0.49898399999999998</v>
      </c>
      <c r="S190" s="125">
        <v>0</v>
      </c>
      <c r="T190" s="126">
        <f>S190*H190</f>
        <v>0</v>
      </c>
      <c r="AR190" s="127" t="s">
        <v>151</v>
      </c>
      <c r="AT190" s="127" t="s">
        <v>146</v>
      </c>
      <c r="AU190" s="127" t="s">
        <v>85</v>
      </c>
      <c r="AY190" s="17" t="s">
        <v>144</v>
      </c>
      <c r="BE190" s="128">
        <f>IF(N190="základní",J190,0)</f>
        <v>0</v>
      </c>
      <c r="BF190" s="128">
        <f>IF(N190="snížená",J190,0)</f>
        <v>0</v>
      </c>
      <c r="BG190" s="128">
        <f>IF(N190="zákl. přenesená",J190,0)</f>
        <v>0</v>
      </c>
      <c r="BH190" s="128">
        <f>IF(N190="sníž. přenesená",J190,0)</f>
        <v>0</v>
      </c>
      <c r="BI190" s="128">
        <f>IF(N190="nulová",J190,0)</f>
        <v>0</v>
      </c>
      <c r="BJ190" s="17" t="s">
        <v>83</v>
      </c>
      <c r="BK190" s="128">
        <f>ROUND(I190*H190,2)</f>
        <v>0</v>
      </c>
      <c r="BL190" s="17" t="s">
        <v>151</v>
      </c>
      <c r="BM190" s="127" t="s">
        <v>688</v>
      </c>
    </row>
    <row r="191" spans="2:65" s="12" customFormat="1">
      <c r="B191" s="129"/>
      <c r="D191" s="207" t="s">
        <v>153</v>
      </c>
      <c r="E191" s="130" t="s">
        <v>1</v>
      </c>
      <c r="F191" s="208" t="s">
        <v>661</v>
      </c>
      <c r="H191" s="130" t="s">
        <v>1</v>
      </c>
      <c r="L191" s="129"/>
      <c r="M191" s="131"/>
      <c r="T191" s="132"/>
      <c r="AT191" s="130" t="s">
        <v>153</v>
      </c>
      <c r="AU191" s="130" t="s">
        <v>85</v>
      </c>
      <c r="AV191" s="12" t="s">
        <v>83</v>
      </c>
      <c r="AW191" s="12" t="s">
        <v>32</v>
      </c>
      <c r="AX191" s="12" t="s">
        <v>76</v>
      </c>
      <c r="AY191" s="130" t="s">
        <v>144</v>
      </c>
    </row>
    <row r="192" spans="2:65" s="12" customFormat="1">
      <c r="B192" s="129"/>
      <c r="D192" s="207" t="s">
        <v>153</v>
      </c>
      <c r="E192" s="130" t="s">
        <v>1</v>
      </c>
      <c r="F192" s="208" t="s">
        <v>156</v>
      </c>
      <c r="H192" s="130" t="s">
        <v>1</v>
      </c>
      <c r="L192" s="129"/>
      <c r="M192" s="131"/>
      <c r="T192" s="132"/>
      <c r="AT192" s="130" t="s">
        <v>153</v>
      </c>
      <c r="AU192" s="130" t="s">
        <v>85</v>
      </c>
      <c r="AV192" s="12" t="s">
        <v>83</v>
      </c>
      <c r="AW192" s="12" t="s">
        <v>32</v>
      </c>
      <c r="AX192" s="12" t="s">
        <v>76</v>
      </c>
      <c r="AY192" s="130" t="s">
        <v>144</v>
      </c>
    </row>
    <row r="193" spans="2:65" s="12" customFormat="1">
      <c r="B193" s="129"/>
      <c r="D193" s="207" t="s">
        <v>153</v>
      </c>
      <c r="E193" s="130" t="s">
        <v>1</v>
      </c>
      <c r="F193" s="208" t="s">
        <v>287</v>
      </c>
      <c r="H193" s="130" t="s">
        <v>1</v>
      </c>
      <c r="L193" s="129"/>
      <c r="M193" s="131"/>
      <c r="T193" s="132"/>
      <c r="AT193" s="130" t="s">
        <v>153</v>
      </c>
      <c r="AU193" s="130" t="s">
        <v>85</v>
      </c>
      <c r="AV193" s="12" t="s">
        <v>83</v>
      </c>
      <c r="AW193" s="12" t="s">
        <v>32</v>
      </c>
      <c r="AX193" s="12" t="s">
        <v>76</v>
      </c>
      <c r="AY193" s="130" t="s">
        <v>144</v>
      </c>
    </row>
    <row r="194" spans="2:65" s="13" customFormat="1">
      <c r="B194" s="133"/>
      <c r="D194" s="207" t="s">
        <v>153</v>
      </c>
      <c r="E194" s="134" t="s">
        <v>1</v>
      </c>
      <c r="F194" s="209" t="s">
        <v>689</v>
      </c>
      <c r="H194" s="210">
        <v>0.28999999999999998</v>
      </c>
      <c r="L194" s="133"/>
      <c r="M194" s="135"/>
      <c r="T194" s="136"/>
      <c r="AT194" s="134" t="s">
        <v>153</v>
      </c>
      <c r="AU194" s="134" t="s">
        <v>85</v>
      </c>
      <c r="AV194" s="13" t="s">
        <v>85</v>
      </c>
      <c r="AW194" s="13" t="s">
        <v>32</v>
      </c>
      <c r="AX194" s="13" t="s">
        <v>76</v>
      </c>
      <c r="AY194" s="134" t="s">
        <v>144</v>
      </c>
    </row>
    <row r="195" spans="2:65" s="12" customFormat="1">
      <c r="B195" s="129"/>
      <c r="D195" s="207" t="s">
        <v>153</v>
      </c>
      <c r="E195" s="130" t="s">
        <v>1</v>
      </c>
      <c r="F195" s="208" t="s">
        <v>537</v>
      </c>
      <c r="H195" s="130" t="s">
        <v>1</v>
      </c>
      <c r="L195" s="129"/>
      <c r="M195" s="131"/>
      <c r="T195" s="132"/>
      <c r="AT195" s="130" t="s">
        <v>153</v>
      </c>
      <c r="AU195" s="130" t="s">
        <v>85</v>
      </c>
      <c r="AV195" s="12" t="s">
        <v>83</v>
      </c>
      <c r="AW195" s="12" t="s">
        <v>32</v>
      </c>
      <c r="AX195" s="12" t="s">
        <v>76</v>
      </c>
      <c r="AY195" s="130" t="s">
        <v>144</v>
      </c>
    </row>
    <row r="196" spans="2:65" s="13" customFormat="1">
      <c r="B196" s="133"/>
      <c r="D196" s="207" t="s">
        <v>153</v>
      </c>
      <c r="E196" s="134" t="s">
        <v>1</v>
      </c>
      <c r="F196" s="209" t="s">
        <v>690</v>
      </c>
      <c r="H196" s="210">
        <v>0.19</v>
      </c>
      <c r="L196" s="133"/>
      <c r="M196" s="135"/>
      <c r="T196" s="136"/>
      <c r="AT196" s="134" t="s">
        <v>153</v>
      </c>
      <c r="AU196" s="134" t="s">
        <v>85</v>
      </c>
      <c r="AV196" s="13" t="s">
        <v>85</v>
      </c>
      <c r="AW196" s="13" t="s">
        <v>32</v>
      </c>
      <c r="AX196" s="13" t="s">
        <v>76</v>
      </c>
      <c r="AY196" s="134" t="s">
        <v>144</v>
      </c>
    </row>
    <row r="197" spans="2:65" s="14" customFormat="1">
      <c r="B197" s="137"/>
      <c r="D197" s="207" t="s">
        <v>153</v>
      </c>
      <c r="E197" s="138" t="s">
        <v>1</v>
      </c>
      <c r="F197" s="211" t="s">
        <v>175</v>
      </c>
      <c r="H197" s="212">
        <v>0.48</v>
      </c>
      <c r="L197" s="137"/>
      <c r="M197" s="139"/>
      <c r="T197" s="140"/>
      <c r="AT197" s="138" t="s">
        <v>153</v>
      </c>
      <c r="AU197" s="138" t="s">
        <v>85</v>
      </c>
      <c r="AV197" s="14" t="s">
        <v>151</v>
      </c>
      <c r="AW197" s="14" t="s">
        <v>32</v>
      </c>
      <c r="AX197" s="14" t="s">
        <v>83</v>
      </c>
      <c r="AY197" s="138" t="s">
        <v>144</v>
      </c>
    </row>
    <row r="198" spans="2:65" s="11" customFormat="1" ht="22.9" customHeight="1">
      <c r="B198" s="109"/>
      <c r="D198" s="110" t="s">
        <v>75</v>
      </c>
      <c r="E198" s="199" t="s">
        <v>151</v>
      </c>
      <c r="F198" s="199" t="s">
        <v>289</v>
      </c>
      <c r="J198" s="200">
        <f>BK198</f>
        <v>0</v>
      </c>
      <c r="L198" s="109"/>
      <c r="M198" s="111"/>
      <c r="P198" s="112">
        <f>SUM(P199:P209)</f>
        <v>12.165199999999999</v>
      </c>
      <c r="R198" s="112">
        <f>SUM(R199:R209)</f>
        <v>0.28010399999999996</v>
      </c>
      <c r="T198" s="113">
        <f>SUM(T199:T209)</f>
        <v>0</v>
      </c>
      <c r="AR198" s="110" t="s">
        <v>83</v>
      </c>
      <c r="AT198" s="114" t="s">
        <v>75</v>
      </c>
      <c r="AU198" s="114" t="s">
        <v>83</v>
      </c>
      <c r="AY198" s="110" t="s">
        <v>144</v>
      </c>
      <c r="BK198" s="115">
        <f>SUM(BK199:BK209)</f>
        <v>0</v>
      </c>
    </row>
    <row r="199" spans="2:65" s="1" customFormat="1" ht="24.2" customHeight="1">
      <c r="B199" s="27"/>
      <c r="C199" s="201" t="s">
        <v>7</v>
      </c>
      <c r="D199" s="201" t="s">
        <v>146</v>
      </c>
      <c r="E199" s="202" t="s">
        <v>291</v>
      </c>
      <c r="F199" s="203" t="s">
        <v>292</v>
      </c>
      <c r="G199" s="204" t="s">
        <v>224</v>
      </c>
      <c r="H199" s="205">
        <v>8</v>
      </c>
      <c r="I199" s="192"/>
      <c r="J199" s="206">
        <f>ROUND(I199*H199,2)</f>
        <v>0</v>
      </c>
      <c r="K199" s="203" t="s">
        <v>150</v>
      </c>
      <c r="L199" s="27"/>
      <c r="M199" s="123" t="s">
        <v>1</v>
      </c>
      <c r="N199" s="124" t="s">
        <v>42</v>
      </c>
      <c r="O199" s="125">
        <v>0.16600000000000001</v>
      </c>
      <c r="P199" s="125">
        <f>O199*H199</f>
        <v>1.3280000000000001</v>
      </c>
      <c r="Q199" s="125">
        <v>0</v>
      </c>
      <c r="R199" s="125">
        <f>Q199*H199</f>
        <v>0</v>
      </c>
      <c r="S199" s="125">
        <v>0</v>
      </c>
      <c r="T199" s="126">
        <f>S199*H199</f>
        <v>0</v>
      </c>
      <c r="AR199" s="127" t="s">
        <v>151</v>
      </c>
      <c r="AT199" s="127" t="s">
        <v>146</v>
      </c>
      <c r="AU199" s="127" t="s">
        <v>85</v>
      </c>
      <c r="AY199" s="17" t="s">
        <v>144</v>
      </c>
      <c r="BE199" s="128">
        <f>IF(N199="základní",J199,0)</f>
        <v>0</v>
      </c>
      <c r="BF199" s="128">
        <f>IF(N199="snížená",J199,0)</f>
        <v>0</v>
      </c>
      <c r="BG199" s="128">
        <f>IF(N199="zákl. přenesená",J199,0)</f>
        <v>0</v>
      </c>
      <c r="BH199" s="128">
        <f>IF(N199="sníž. přenesená",J199,0)</f>
        <v>0</v>
      </c>
      <c r="BI199" s="128">
        <f>IF(N199="nulová",J199,0)</f>
        <v>0</v>
      </c>
      <c r="BJ199" s="17" t="s">
        <v>83</v>
      </c>
      <c r="BK199" s="128">
        <f>ROUND(I199*H199,2)</f>
        <v>0</v>
      </c>
      <c r="BL199" s="17" t="s">
        <v>151</v>
      </c>
      <c r="BM199" s="127" t="s">
        <v>691</v>
      </c>
    </row>
    <row r="200" spans="2:65" s="12" customFormat="1">
      <c r="B200" s="129"/>
      <c r="D200" s="207" t="s">
        <v>153</v>
      </c>
      <c r="E200" s="130" t="s">
        <v>1</v>
      </c>
      <c r="F200" s="208" t="s">
        <v>661</v>
      </c>
      <c r="H200" s="130" t="s">
        <v>1</v>
      </c>
      <c r="L200" s="129"/>
      <c r="M200" s="131"/>
      <c r="T200" s="132"/>
      <c r="AT200" s="130" t="s">
        <v>153</v>
      </c>
      <c r="AU200" s="130" t="s">
        <v>85</v>
      </c>
      <c r="AV200" s="12" t="s">
        <v>83</v>
      </c>
      <c r="AW200" s="12" t="s">
        <v>32</v>
      </c>
      <c r="AX200" s="12" t="s">
        <v>76</v>
      </c>
      <c r="AY200" s="130" t="s">
        <v>144</v>
      </c>
    </row>
    <row r="201" spans="2:65" s="12" customFormat="1">
      <c r="B201" s="129"/>
      <c r="D201" s="207" t="s">
        <v>153</v>
      </c>
      <c r="E201" s="130" t="s">
        <v>1</v>
      </c>
      <c r="F201" s="208" t="s">
        <v>156</v>
      </c>
      <c r="H201" s="130" t="s">
        <v>1</v>
      </c>
      <c r="L201" s="129"/>
      <c r="M201" s="131"/>
      <c r="T201" s="132"/>
      <c r="AT201" s="130" t="s">
        <v>153</v>
      </c>
      <c r="AU201" s="130" t="s">
        <v>85</v>
      </c>
      <c r="AV201" s="12" t="s">
        <v>83</v>
      </c>
      <c r="AW201" s="12" t="s">
        <v>32</v>
      </c>
      <c r="AX201" s="12" t="s">
        <v>76</v>
      </c>
      <c r="AY201" s="130" t="s">
        <v>144</v>
      </c>
    </row>
    <row r="202" spans="2:65" s="13" customFormat="1">
      <c r="B202" s="133"/>
      <c r="D202" s="207" t="s">
        <v>153</v>
      </c>
      <c r="E202" s="134" t="s">
        <v>1</v>
      </c>
      <c r="F202" s="209" t="s">
        <v>692</v>
      </c>
      <c r="H202" s="210">
        <v>8</v>
      </c>
      <c r="L202" s="133"/>
      <c r="M202" s="135"/>
      <c r="T202" s="136"/>
      <c r="AT202" s="134" t="s">
        <v>153</v>
      </c>
      <c r="AU202" s="134" t="s">
        <v>85</v>
      </c>
      <c r="AV202" s="13" t="s">
        <v>85</v>
      </c>
      <c r="AW202" s="13" t="s">
        <v>32</v>
      </c>
      <c r="AX202" s="13" t="s">
        <v>83</v>
      </c>
      <c r="AY202" s="134" t="s">
        <v>144</v>
      </c>
    </row>
    <row r="203" spans="2:65" s="1" customFormat="1" ht="33" customHeight="1">
      <c r="B203" s="27"/>
      <c r="C203" s="201" t="s">
        <v>269</v>
      </c>
      <c r="D203" s="201" t="s">
        <v>146</v>
      </c>
      <c r="E203" s="202" t="s">
        <v>544</v>
      </c>
      <c r="F203" s="203" t="s">
        <v>545</v>
      </c>
      <c r="G203" s="204" t="s">
        <v>224</v>
      </c>
      <c r="H203" s="205">
        <v>13.2</v>
      </c>
      <c r="I203" s="192"/>
      <c r="J203" s="206">
        <f>ROUND(I203*H203,2)</f>
        <v>0</v>
      </c>
      <c r="K203" s="203" t="s">
        <v>150</v>
      </c>
      <c r="L203" s="27"/>
      <c r="M203" s="123" t="s">
        <v>1</v>
      </c>
      <c r="N203" s="124" t="s">
        <v>42</v>
      </c>
      <c r="O203" s="125">
        <v>0.20100000000000001</v>
      </c>
      <c r="P203" s="125">
        <f>O203*H203</f>
        <v>2.6532</v>
      </c>
      <c r="Q203" s="125">
        <v>0</v>
      </c>
      <c r="R203" s="125">
        <f>Q203*H203</f>
        <v>0</v>
      </c>
      <c r="S203" s="125">
        <v>0</v>
      </c>
      <c r="T203" s="126">
        <f>S203*H203</f>
        <v>0</v>
      </c>
      <c r="AR203" s="127" t="s">
        <v>151</v>
      </c>
      <c r="AT203" s="127" t="s">
        <v>146</v>
      </c>
      <c r="AU203" s="127" t="s">
        <v>85</v>
      </c>
      <c r="AY203" s="17" t="s">
        <v>144</v>
      </c>
      <c r="BE203" s="128">
        <f>IF(N203="základní",J203,0)</f>
        <v>0</v>
      </c>
      <c r="BF203" s="128">
        <f>IF(N203="snížená",J203,0)</f>
        <v>0</v>
      </c>
      <c r="BG203" s="128">
        <f>IF(N203="zákl. přenesená",J203,0)</f>
        <v>0</v>
      </c>
      <c r="BH203" s="128">
        <f>IF(N203="sníž. přenesená",J203,0)</f>
        <v>0</v>
      </c>
      <c r="BI203" s="128">
        <f>IF(N203="nulová",J203,0)</f>
        <v>0</v>
      </c>
      <c r="BJ203" s="17" t="s">
        <v>83</v>
      </c>
      <c r="BK203" s="128">
        <f>ROUND(I203*H203,2)</f>
        <v>0</v>
      </c>
      <c r="BL203" s="17" t="s">
        <v>151</v>
      </c>
      <c r="BM203" s="127" t="s">
        <v>693</v>
      </c>
    </row>
    <row r="204" spans="2:65" s="1" customFormat="1" ht="44.25" customHeight="1">
      <c r="B204" s="27"/>
      <c r="C204" s="201" t="s">
        <v>273</v>
      </c>
      <c r="D204" s="201" t="s">
        <v>146</v>
      </c>
      <c r="E204" s="202" t="s">
        <v>563</v>
      </c>
      <c r="F204" s="203" t="s">
        <v>564</v>
      </c>
      <c r="G204" s="204" t="s">
        <v>224</v>
      </c>
      <c r="H204" s="205">
        <v>13.2</v>
      </c>
      <c r="I204" s="192"/>
      <c r="J204" s="206">
        <f>ROUND(I204*H204,2)</f>
        <v>0</v>
      </c>
      <c r="K204" s="203" t="s">
        <v>150</v>
      </c>
      <c r="L204" s="27"/>
      <c r="M204" s="123" t="s">
        <v>1</v>
      </c>
      <c r="N204" s="124" t="s">
        <v>42</v>
      </c>
      <c r="O204" s="125">
        <v>0.62</v>
      </c>
      <c r="P204" s="125">
        <f>O204*H204</f>
        <v>8.1839999999999993</v>
      </c>
      <c r="Q204" s="125">
        <v>2.1219999999999999E-2</v>
      </c>
      <c r="R204" s="125">
        <f>Q204*H204</f>
        <v>0.28010399999999996</v>
      </c>
      <c r="S204" s="125">
        <v>0</v>
      </c>
      <c r="T204" s="126">
        <f>S204*H204</f>
        <v>0</v>
      </c>
      <c r="AR204" s="127" t="s">
        <v>151</v>
      </c>
      <c r="AT204" s="127" t="s">
        <v>146</v>
      </c>
      <c r="AU204" s="127" t="s">
        <v>85</v>
      </c>
      <c r="AY204" s="17" t="s">
        <v>144</v>
      </c>
      <c r="BE204" s="128">
        <f>IF(N204="základní",J204,0)</f>
        <v>0</v>
      </c>
      <c r="BF204" s="128">
        <f>IF(N204="snížená",J204,0)</f>
        <v>0</v>
      </c>
      <c r="BG204" s="128">
        <f>IF(N204="zákl. přenesená",J204,0)</f>
        <v>0</v>
      </c>
      <c r="BH204" s="128">
        <f>IF(N204="sníž. přenesená",J204,0)</f>
        <v>0</v>
      </c>
      <c r="BI204" s="128">
        <f>IF(N204="nulová",J204,0)</f>
        <v>0</v>
      </c>
      <c r="BJ204" s="17" t="s">
        <v>83</v>
      </c>
      <c r="BK204" s="128">
        <f>ROUND(I204*H204,2)</f>
        <v>0</v>
      </c>
      <c r="BL204" s="17" t="s">
        <v>151</v>
      </c>
      <c r="BM204" s="127" t="s">
        <v>694</v>
      </c>
    </row>
    <row r="205" spans="2:65" s="12" customFormat="1" ht="22.5">
      <c r="B205" s="129"/>
      <c r="D205" s="207" t="s">
        <v>153</v>
      </c>
      <c r="E205" s="130" t="s">
        <v>1</v>
      </c>
      <c r="F205" s="208" t="s">
        <v>695</v>
      </c>
      <c r="H205" s="130" t="s">
        <v>1</v>
      </c>
      <c r="L205" s="129"/>
      <c r="M205" s="131"/>
      <c r="T205" s="132"/>
      <c r="AT205" s="130" t="s">
        <v>153</v>
      </c>
      <c r="AU205" s="130" t="s">
        <v>85</v>
      </c>
      <c r="AV205" s="12" t="s">
        <v>83</v>
      </c>
      <c r="AW205" s="12" t="s">
        <v>32</v>
      </c>
      <c r="AX205" s="12" t="s">
        <v>76</v>
      </c>
      <c r="AY205" s="130" t="s">
        <v>144</v>
      </c>
    </row>
    <row r="206" spans="2:65" s="12" customFormat="1">
      <c r="B206" s="129"/>
      <c r="D206" s="207" t="s">
        <v>153</v>
      </c>
      <c r="E206" s="130" t="s">
        <v>1</v>
      </c>
      <c r="F206" s="208" t="s">
        <v>567</v>
      </c>
      <c r="H206" s="130" t="s">
        <v>1</v>
      </c>
      <c r="L206" s="129"/>
      <c r="M206" s="131"/>
      <c r="T206" s="132"/>
      <c r="AT206" s="130" t="s">
        <v>153</v>
      </c>
      <c r="AU206" s="130" t="s">
        <v>85</v>
      </c>
      <c r="AV206" s="12" t="s">
        <v>83</v>
      </c>
      <c r="AW206" s="12" t="s">
        <v>32</v>
      </c>
      <c r="AX206" s="12" t="s">
        <v>76</v>
      </c>
      <c r="AY206" s="130" t="s">
        <v>144</v>
      </c>
    </row>
    <row r="207" spans="2:65" s="12" customFormat="1">
      <c r="B207" s="129"/>
      <c r="D207" s="207" t="s">
        <v>153</v>
      </c>
      <c r="E207" s="130" t="s">
        <v>1</v>
      </c>
      <c r="F207" s="208" t="s">
        <v>568</v>
      </c>
      <c r="H207" s="130" t="s">
        <v>1</v>
      </c>
      <c r="L207" s="129"/>
      <c r="M207" s="131"/>
      <c r="T207" s="132"/>
      <c r="AT207" s="130" t="s">
        <v>153</v>
      </c>
      <c r="AU207" s="130" t="s">
        <v>85</v>
      </c>
      <c r="AV207" s="12" t="s">
        <v>83</v>
      </c>
      <c r="AW207" s="12" t="s">
        <v>32</v>
      </c>
      <c r="AX207" s="12" t="s">
        <v>76</v>
      </c>
      <c r="AY207" s="130" t="s">
        <v>144</v>
      </c>
    </row>
    <row r="208" spans="2:65" s="12" customFormat="1" ht="22.5">
      <c r="B208" s="129"/>
      <c r="D208" s="207" t="s">
        <v>153</v>
      </c>
      <c r="E208" s="130" t="s">
        <v>1</v>
      </c>
      <c r="F208" s="208" t="s">
        <v>696</v>
      </c>
      <c r="H208" s="130" t="s">
        <v>1</v>
      </c>
      <c r="L208" s="129"/>
      <c r="M208" s="131"/>
      <c r="T208" s="132"/>
      <c r="AT208" s="130" t="s">
        <v>153</v>
      </c>
      <c r="AU208" s="130" t="s">
        <v>85</v>
      </c>
      <c r="AV208" s="12" t="s">
        <v>83</v>
      </c>
      <c r="AW208" s="12" t="s">
        <v>32</v>
      </c>
      <c r="AX208" s="12" t="s">
        <v>76</v>
      </c>
      <c r="AY208" s="130" t="s">
        <v>144</v>
      </c>
    </row>
    <row r="209" spans="2:65" s="13" customFormat="1">
      <c r="B209" s="133"/>
      <c r="D209" s="207" t="s">
        <v>153</v>
      </c>
      <c r="E209" s="134" t="s">
        <v>1</v>
      </c>
      <c r="F209" s="209" t="s">
        <v>697</v>
      </c>
      <c r="H209" s="210">
        <v>13.2</v>
      </c>
      <c r="L209" s="133"/>
      <c r="M209" s="135"/>
      <c r="T209" s="136"/>
      <c r="AT209" s="134" t="s">
        <v>153</v>
      </c>
      <c r="AU209" s="134" t="s">
        <v>85</v>
      </c>
      <c r="AV209" s="13" t="s">
        <v>85</v>
      </c>
      <c r="AW209" s="13" t="s">
        <v>32</v>
      </c>
      <c r="AX209" s="13" t="s">
        <v>83</v>
      </c>
      <c r="AY209" s="134" t="s">
        <v>144</v>
      </c>
    </row>
    <row r="210" spans="2:65" s="11" customFormat="1" ht="22.9" customHeight="1">
      <c r="B210" s="109"/>
      <c r="D210" s="110" t="s">
        <v>75</v>
      </c>
      <c r="E210" s="199" t="s">
        <v>185</v>
      </c>
      <c r="F210" s="199" t="s">
        <v>698</v>
      </c>
      <c r="J210" s="200">
        <f>BK210</f>
        <v>0</v>
      </c>
      <c r="L210" s="109"/>
      <c r="M210" s="111"/>
      <c r="P210" s="112">
        <f>SUM(P211:P213)</f>
        <v>2.512</v>
      </c>
      <c r="R210" s="112">
        <f>SUM(R211:R213)</f>
        <v>3.3598000000000003E-2</v>
      </c>
      <c r="T210" s="113">
        <f>SUM(T211:T213)</f>
        <v>0</v>
      </c>
      <c r="AR210" s="110" t="s">
        <v>83</v>
      </c>
      <c r="AT210" s="114" t="s">
        <v>75</v>
      </c>
      <c r="AU210" s="114" t="s">
        <v>83</v>
      </c>
      <c r="AY210" s="110" t="s">
        <v>144</v>
      </c>
      <c r="BK210" s="115">
        <f>SUM(BK211:BK213)</f>
        <v>0</v>
      </c>
    </row>
    <row r="211" spans="2:65" s="1" customFormat="1" ht="37.9" customHeight="1">
      <c r="B211" s="27"/>
      <c r="C211" s="201" t="s">
        <v>277</v>
      </c>
      <c r="D211" s="201" t="s">
        <v>146</v>
      </c>
      <c r="E211" s="202" t="s">
        <v>699</v>
      </c>
      <c r="F211" s="203" t="s">
        <v>700</v>
      </c>
      <c r="G211" s="204" t="s">
        <v>224</v>
      </c>
      <c r="H211" s="205">
        <v>3.14</v>
      </c>
      <c r="I211" s="192"/>
      <c r="J211" s="206">
        <f>ROUND(I211*H211,2)</f>
        <v>0</v>
      </c>
      <c r="K211" s="203" t="s">
        <v>150</v>
      </c>
      <c r="L211" s="27"/>
      <c r="M211" s="123" t="s">
        <v>1</v>
      </c>
      <c r="N211" s="124" t="s">
        <v>42</v>
      </c>
      <c r="O211" s="125">
        <v>0.47</v>
      </c>
      <c r="P211" s="125">
        <f>O211*H211</f>
        <v>1.4758</v>
      </c>
      <c r="Q211" s="125">
        <v>8.0000000000000002E-3</v>
      </c>
      <c r="R211" s="125">
        <f>Q211*H211</f>
        <v>2.512E-2</v>
      </c>
      <c r="S211" s="125">
        <v>0</v>
      </c>
      <c r="T211" s="126">
        <f>S211*H211</f>
        <v>0</v>
      </c>
      <c r="AR211" s="127" t="s">
        <v>151</v>
      </c>
      <c r="AT211" s="127" t="s">
        <v>146</v>
      </c>
      <c r="AU211" s="127" t="s">
        <v>85</v>
      </c>
      <c r="AY211" s="17" t="s">
        <v>144</v>
      </c>
      <c r="BE211" s="128">
        <f>IF(N211="základní",J211,0)</f>
        <v>0</v>
      </c>
      <c r="BF211" s="128">
        <f>IF(N211="snížená",J211,0)</f>
        <v>0</v>
      </c>
      <c r="BG211" s="128">
        <f>IF(N211="zákl. přenesená",J211,0)</f>
        <v>0</v>
      </c>
      <c r="BH211" s="128">
        <f>IF(N211="sníž. přenesená",J211,0)</f>
        <v>0</v>
      </c>
      <c r="BI211" s="128">
        <f>IF(N211="nulová",J211,0)</f>
        <v>0</v>
      </c>
      <c r="BJ211" s="17" t="s">
        <v>83</v>
      </c>
      <c r="BK211" s="128">
        <f>ROUND(I211*H211,2)</f>
        <v>0</v>
      </c>
      <c r="BL211" s="17" t="s">
        <v>151</v>
      </c>
      <c r="BM211" s="127" t="s">
        <v>701</v>
      </c>
    </row>
    <row r="212" spans="2:65" s="13" customFormat="1">
      <c r="B212" s="133"/>
      <c r="D212" s="207" t="s">
        <v>153</v>
      </c>
      <c r="E212" s="134" t="s">
        <v>1</v>
      </c>
      <c r="F212" s="209" t="s">
        <v>702</v>
      </c>
      <c r="H212" s="210">
        <v>3.14</v>
      </c>
      <c r="L212" s="133"/>
      <c r="M212" s="135"/>
      <c r="T212" s="136"/>
      <c r="AT212" s="134" t="s">
        <v>153</v>
      </c>
      <c r="AU212" s="134" t="s">
        <v>85</v>
      </c>
      <c r="AV212" s="13" t="s">
        <v>85</v>
      </c>
      <c r="AW212" s="13" t="s">
        <v>32</v>
      </c>
      <c r="AX212" s="13" t="s">
        <v>83</v>
      </c>
      <c r="AY212" s="134" t="s">
        <v>144</v>
      </c>
    </row>
    <row r="213" spans="2:65" s="1" customFormat="1" ht="49.15" customHeight="1">
      <c r="B213" s="27"/>
      <c r="C213" s="201" t="s">
        <v>283</v>
      </c>
      <c r="D213" s="201" t="s">
        <v>146</v>
      </c>
      <c r="E213" s="202" t="s">
        <v>703</v>
      </c>
      <c r="F213" s="203" t="s">
        <v>704</v>
      </c>
      <c r="G213" s="204" t="s">
        <v>224</v>
      </c>
      <c r="H213" s="205">
        <v>3.14</v>
      </c>
      <c r="I213" s="192"/>
      <c r="J213" s="206">
        <f>ROUND(I213*H213,2)</f>
        <v>0</v>
      </c>
      <c r="K213" s="203" t="s">
        <v>150</v>
      </c>
      <c r="L213" s="27"/>
      <c r="M213" s="123" t="s">
        <v>1</v>
      </c>
      <c r="N213" s="124" t="s">
        <v>42</v>
      </c>
      <c r="O213" s="125">
        <v>0.33</v>
      </c>
      <c r="P213" s="125">
        <f>O213*H213</f>
        <v>1.0362</v>
      </c>
      <c r="Q213" s="125">
        <v>2.7000000000000001E-3</v>
      </c>
      <c r="R213" s="125">
        <f>Q213*H213</f>
        <v>8.4780000000000012E-3</v>
      </c>
      <c r="S213" s="125">
        <v>0</v>
      </c>
      <c r="T213" s="126">
        <f>S213*H213</f>
        <v>0</v>
      </c>
      <c r="AR213" s="127" t="s">
        <v>151</v>
      </c>
      <c r="AT213" s="127" t="s">
        <v>146</v>
      </c>
      <c r="AU213" s="127" t="s">
        <v>85</v>
      </c>
      <c r="AY213" s="17" t="s">
        <v>144</v>
      </c>
      <c r="BE213" s="128">
        <f>IF(N213="základní",J213,0)</f>
        <v>0</v>
      </c>
      <c r="BF213" s="128">
        <f>IF(N213="snížená",J213,0)</f>
        <v>0</v>
      </c>
      <c r="BG213" s="128">
        <f>IF(N213="zákl. přenesená",J213,0)</f>
        <v>0</v>
      </c>
      <c r="BH213" s="128">
        <f>IF(N213="sníž. přenesená",J213,0)</f>
        <v>0</v>
      </c>
      <c r="BI213" s="128">
        <f>IF(N213="nulová",J213,0)</f>
        <v>0</v>
      </c>
      <c r="BJ213" s="17" t="s">
        <v>83</v>
      </c>
      <c r="BK213" s="128">
        <f>ROUND(I213*H213,2)</f>
        <v>0</v>
      </c>
      <c r="BL213" s="17" t="s">
        <v>151</v>
      </c>
      <c r="BM213" s="127" t="s">
        <v>705</v>
      </c>
    </row>
    <row r="214" spans="2:65" s="11" customFormat="1" ht="22.9" customHeight="1">
      <c r="B214" s="109"/>
      <c r="D214" s="110" t="s">
        <v>75</v>
      </c>
      <c r="E214" s="199" t="s">
        <v>202</v>
      </c>
      <c r="F214" s="199" t="s">
        <v>333</v>
      </c>
      <c r="J214" s="200">
        <f>BK214</f>
        <v>0</v>
      </c>
      <c r="L214" s="109"/>
      <c r="M214" s="111"/>
      <c r="P214" s="112">
        <f>SUM(P215:P229)</f>
        <v>182.98987000000002</v>
      </c>
      <c r="R214" s="112">
        <f>SUM(R215:R229)</f>
        <v>1.74465E-2</v>
      </c>
      <c r="T214" s="113">
        <f>SUM(T215:T229)</f>
        <v>67.45</v>
      </c>
      <c r="AR214" s="110" t="s">
        <v>83</v>
      </c>
      <c r="AT214" s="114" t="s">
        <v>75</v>
      </c>
      <c r="AU214" s="114" t="s">
        <v>83</v>
      </c>
      <c r="AY214" s="110" t="s">
        <v>144</v>
      </c>
      <c r="BK214" s="115">
        <f>SUM(BK215:BK229)</f>
        <v>0</v>
      </c>
    </row>
    <row r="215" spans="2:65" s="1" customFormat="1" ht="44.25" customHeight="1">
      <c r="B215" s="27"/>
      <c r="C215" s="201" t="s">
        <v>290</v>
      </c>
      <c r="D215" s="201" t="s">
        <v>146</v>
      </c>
      <c r="E215" s="202" t="s">
        <v>706</v>
      </c>
      <c r="F215" s="203" t="s">
        <v>707</v>
      </c>
      <c r="G215" s="204" t="s">
        <v>224</v>
      </c>
      <c r="H215" s="205">
        <v>0.16</v>
      </c>
      <c r="I215" s="192"/>
      <c r="J215" s="206">
        <f>ROUND(I215*H215,2)</f>
        <v>0</v>
      </c>
      <c r="K215" s="203" t="s">
        <v>150</v>
      </c>
      <c r="L215" s="27"/>
      <c r="M215" s="123" t="s">
        <v>1</v>
      </c>
      <c r="N215" s="124" t="s">
        <v>42</v>
      </c>
      <c r="O215" s="125">
        <v>2.7189999999999999</v>
      </c>
      <c r="P215" s="125">
        <f>O215*H215</f>
        <v>0.43503999999999998</v>
      </c>
      <c r="Q215" s="125">
        <v>4.6219999999999997E-2</v>
      </c>
      <c r="R215" s="125">
        <f>Q215*H215</f>
        <v>7.3951999999999993E-3</v>
      </c>
      <c r="S215" s="125">
        <v>0</v>
      </c>
      <c r="T215" s="126">
        <f>S215*H215</f>
        <v>0</v>
      </c>
      <c r="AR215" s="127" t="s">
        <v>151</v>
      </c>
      <c r="AT215" s="127" t="s">
        <v>146</v>
      </c>
      <c r="AU215" s="127" t="s">
        <v>85</v>
      </c>
      <c r="AY215" s="17" t="s">
        <v>144</v>
      </c>
      <c r="BE215" s="128">
        <f>IF(N215="základní",J215,0)</f>
        <v>0</v>
      </c>
      <c r="BF215" s="128">
        <f>IF(N215="snížená",J215,0)</f>
        <v>0</v>
      </c>
      <c r="BG215" s="128">
        <f>IF(N215="zákl. přenesená",J215,0)</f>
        <v>0</v>
      </c>
      <c r="BH215" s="128">
        <f>IF(N215="sníž. přenesená",J215,0)</f>
        <v>0</v>
      </c>
      <c r="BI215" s="128">
        <f>IF(N215="nulová",J215,0)</f>
        <v>0</v>
      </c>
      <c r="BJ215" s="17" t="s">
        <v>83</v>
      </c>
      <c r="BK215" s="128">
        <f>ROUND(I215*H215,2)</f>
        <v>0</v>
      </c>
      <c r="BL215" s="17" t="s">
        <v>151</v>
      </c>
      <c r="BM215" s="127" t="s">
        <v>708</v>
      </c>
    </row>
    <row r="216" spans="2:65" s="12" customFormat="1">
      <c r="B216" s="129"/>
      <c r="D216" s="207" t="s">
        <v>153</v>
      </c>
      <c r="E216" s="130" t="s">
        <v>1</v>
      </c>
      <c r="F216" s="208" t="s">
        <v>709</v>
      </c>
      <c r="H216" s="130" t="s">
        <v>1</v>
      </c>
      <c r="L216" s="129"/>
      <c r="M216" s="131"/>
      <c r="T216" s="132"/>
      <c r="AT216" s="130" t="s">
        <v>153</v>
      </c>
      <c r="AU216" s="130" t="s">
        <v>85</v>
      </c>
      <c r="AV216" s="12" t="s">
        <v>83</v>
      </c>
      <c r="AW216" s="12" t="s">
        <v>32</v>
      </c>
      <c r="AX216" s="12" t="s">
        <v>76</v>
      </c>
      <c r="AY216" s="130" t="s">
        <v>144</v>
      </c>
    </row>
    <row r="217" spans="2:65" s="12" customFormat="1">
      <c r="B217" s="129"/>
      <c r="D217" s="207" t="s">
        <v>153</v>
      </c>
      <c r="E217" s="130" t="s">
        <v>1</v>
      </c>
      <c r="F217" s="208" t="s">
        <v>710</v>
      </c>
      <c r="H217" s="130" t="s">
        <v>1</v>
      </c>
      <c r="L217" s="129"/>
      <c r="M217" s="131"/>
      <c r="T217" s="132"/>
      <c r="AT217" s="130" t="s">
        <v>153</v>
      </c>
      <c r="AU217" s="130" t="s">
        <v>85</v>
      </c>
      <c r="AV217" s="12" t="s">
        <v>83</v>
      </c>
      <c r="AW217" s="12" t="s">
        <v>32</v>
      </c>
      <c r="AX217" s="12" t="s">
        <v>76</v>
      </c>
      <c r="AY217" s="130" t="s">
        <v>144</v>
      </c>
    </row>
    <row r="218" spans="2:65" s="13" customFormat="1">
      <c r="B218" s="133"/>
      <c r="D218" s="207" t="s">
        <v>153</v>
      </c>
      <c r="E218" s="134" t="s">
        <v>1</v>
      </c>
      <c r="F218" s="209" t="s">
        <v>711</v>
      </c>
      <c r="H218" s="210">
        <v>0.16</v>
      </c>
      <c r="L218" s="133"/>
      <c r="M218" s="135"/>
      <c r="T218" s="136"/>
      <c r="AT218" s="134" t="s">
        <v>153</v>
      </c>
      <c r="AU218" s="134" t="s">
        <v>85</v>
      </c>
      <c r="AV218" s="13" t="s">
        <v>85</v>
      </c>
      <c r="AW218" s="13" t="s">
        <v>32</v>
      </c>
      <c r="AX218" s="13" t="s">
        <v>83</v>
      </c>
      <c r="AY218" s="134" t="s">
        <v>144</v>
      </c>
    </row>
    <row r="219" spans="2:65" s="1" customFormat="1" ht="24.2" customHeight="1">
      <c r="B219" s="27"/>
      <c r="C219" s="201" t="s">
        <v>295</v>
      </c>
      <c r="D219" s="201" t="s">
        <v>146</v>
      </c>
      <c r="E219" s="202" t="s">
        <v>712</v>
      </c>
      <c r="F219" s="203" t="s">
        <v>713</v>
      </c>
      <c r="G219" s="204" t="s">
        <v>337</v>
      </c>
      <c r="H219" s="205">
        <v>4.49</v>
      </c>
      <c r="I219" s="192"/>
      <c r="J219" s="206">
        <f>ROUND(I219*H219,2)</f>
        <v>0</v>
      </c>
      <c r="K219" s="203" t="s">
        <v>150</v>
      </c>
      <c r="L219" s="27"/>
      <c r="M219" s="123" t="s">
        <v>1</v>
      </c>
      <c r="N219" s="124" t="s">
        <v>42</v>
      </c>
      <c r="O219" s="125">
        <v>0.26</v>
      </c>
      <c r="P219" s="125">
        <f>O219*H219</f>
        <v>1.1674</v>
      </c>
      <c r="Q219" s="125">
        <v>1.3699999999999999E-3</v>
      </c>
      <c r="R219" s="125">
        <f>Q219*H219</f>
        <v>6.1513000000000002E-3</v>
      </c>
      <c r="S219" s="125">
        <v>0</v>
      </c>
      <c r="T219" s="126">
        <f>S219*H219</f>
        <v>0</v>
      </c>
      <c r="AR219" s="127" t="s">
        <v>151</v>
      </c>
      <c r="AT219" s="127" t="s">
        <v>146</v>
      </c>
      <c r="AU219" s="127" t="s">
        <v>85</v>
      </c>
      <c r="AY219" s="17" t="s">
        <v>144</v>
      </c>
      <c r="BE219" s="128">
        <f>IF(N219="základní",J219,0)</f>
        <v>0</v>
      </c>
      <c r="BF219" s="128">
        <f>IF(N219="snížená",J219,0)</f>
        <v>0</v>
      </c>
      <c r="BG219" s="128">
        <f>IF(N219="zákl. přenesená",J219,0)</f>
        <v>0</v>
      </c>
      <c r="BH219" s="128">
        <f>IF(N219="sníž. přenesená",J219,0)</f>
        <v>0</v>
      </c>
      <c r="BI219" s="128">
        <f>IF(N219="nulová",J219,0)</f>
        <v>0</v>
      </c>
      <c r="BJ219" s="17" t="s">
        <v>83</v>
      </c>
      <c r="BK219" s="128">
        <f>ROUND(I219*H219,2)</f>
        <v>0</v>
      </c>
      <c r="BL219" s="17" t="s">
        <v>151</v>
      </c>
      <c r="BM219" s="127" t="s">
        <v>714</v>
      </c>
    </row>
    <row r="220" spans="2:65" s="13" customFormat="1">
      <c r="B220" s="133"/>
      <c r="D220" s="207" t="s">
        <v>153</v>
      </c>
      <c r="E220" s="134" t="s">
        <v>1</v>
      </c>
      <c r="F220" s="209" t="s">
        <v>715</v>
      </c>
      <c r="H220" s="210">
        <v>4.49</v>
      </c>
      <c r="L220" s="133"/>
      <c r="M220" s="135"/>
      <c r="T220" s="136"/>
      <c r="AT220" s="134" t="s">
        <v>153</v>
      </c>
      <c r="AU220" s="134" t="s">
        <v>85</v>
      </c>
      <c r="AV220" s="13" t="s">
        <v>85</v>
      </c>
      <c r="AW220" s="13" t="s">
        <v>32</v>
      </c>
      <c r="AX220" s="13" t="s">
        <v>83</v>
      </c>
      <c r="AY220" s="134" t="s">
        <v>144</v>
      </c>
    </row>
    <row r="221" spans="2:65" s="1" customFormat="1" ht="49.15" customHeight="1">
      <c r="B221" s="27"/>
      <c r="C221" s="201" t="s">
        <v>301</v>
      </c>
      <c r="D221" s="201" t="s">
        <v>146</v>
      </c>
      <c r="E221" s="202" t="s">
        <v>716</v>
      </c>
      <c r="F221" s="203" t="s">
        <v>717</v>
      </c>
      <c r="G221" s="204" t="s">
        <v>149</v>
      </c>
      <c r="H221" s="205">
        <v>26.98</v>
      </c>
      <c r="I221" s="192"/>
      <c r="J221" s="206">
        <f>ROUND(I221*H221,2)</f>
        <v>0</v>
      </c>
      <c r="K221" s="203" t="s">
        <v>150</v>
      </c>
      <c r="L221" s="27"/>
      <c r="M221" s="123" t="s">
        <v>1</v>
      </c>
      <c r="N221" s="124" t="s">
        <v>42</v>
      </c>
      <c r="O221" s="125">
        <v>6.4160000000000004</v>
      </c>
      <c r="P221" s="125">
        <f>O221*H221</f>
        <v>173.10368000000003</v>
      </c>
      <c r="Q221" s="125">
        <v>0</v>
      </c>
      <c r="R221" s="125">
        <f>Q221*H221</f>
        <v>0</v>
      </c>
      <c r="S221" s="125">
        <v>2.5</v>
      </c>
      <c r="T221" s="126">
        <f>S221*H221</f>
        <v>67.45</v>
      </c>
      <c r="AR221" s="127" t="s">
        <v>151</v>
      </c>
      <c r="AT221" s="127" t="s">
        <v>146</v>
      </c>
      <c r="AU221" s="127" t="s">
        <v>85</v>
      </c>
      <c r="AY221" s="17" t="s">
        <v>144</v>
      </c>
      <c r="BE221" s="128">
        <f>IF(N221="základní",J221,0)</f>
        <v>0</v>
      </c>
      <c r="BF221" s="128">
        <f>IF(N221="snížená",J221,0)</f>
        <v>0</v>
      </c>
      <c r="BG221" s="128">
        <f>IF(N221="zákl. přenesená",J221,0)</f>
        <v>0</v>
      </c>
      <c r="BH221" s="128">
        <f>IF(N221="sníž. přenesená",J221,0)</f>
        <v>0</v>
      </c>
      <c r="BI221" s="128">
        <f>IF(N221="nulová",J221,0)</f>
        <v>0</v>
      </c>
      <c r="BJ221" s="17" t="s">
        <v>83</v>
      </c>
      <c r="BK221" s="128">
        <f>ROUND(I221*H221,2)</f>
        <v>0</v>
      </c>
      <c r="BL221" s="17" t="s">
        <v>151</v>
      </c>
      <c r="BM221" s="127" t="s">
        <v>718</v>
      </c>
    </row>
    <row r="222" spans="2:65" s="12" customFormat="1">
      <c r="B222" s="129"/>
      <c r="D222" s="207" t="s">
        <v>153</v>
      </c>
      <c r="E222" s="130" t="s">
        <v>1</v>
      </c>
      <c r="F222" s="208" t="s">
        <v>719</v>
      </c>
      <c r="H222" s="130" t="s">
        <v>1</v>
      </c>
      <c r="L222" s="129"/>
      <c r="M222" s="131"/>
      <c r="T222" s="132"/>
      <c r="AT222" s="130" t="s">
        <v>153</v>
      </c>
      <c r="AU222" s="130" t="s">
        <v>85</v>
      </c>
      <c r="AV222" s="12" t="s">
        <v>83</v>
      </c>
      <c r="AW222" s="12" t="s">
        <v>32</v>
      </c>
      <c r="AX222" s="12" t="s">
        <v>76</v>
      </c>
      <c r="AY222" s="130" t="s">
        <v>144</v>
      </c>
    </row>
    <row r="223" spans="2:65" s="12" customFormat="1">
      <c r="B223" s="129"/>
      <c r="D223" s="207" t="s">
        <v>153</v>
      </c>
      <c r="E223" s="130" t="s">
        <v>1</v>
      </c>
      <c r="F223" s="208" t="s">
        <v>156</v>
      </c>
      <c r="H223" s="130" t="s">
        <v>1</v>
      </c>
      <c r="L223" s="129"/>
      <c r="M223" s="131"/>
      <c r="T223" s="132"/>
      <c r="AT223" s="130" t="s">
        <v>153</v>
      </c>
      <c r="AU223" s="130" t="s">
        <v>85</v>
      </c>
      <c r="AV223" s="12" t="s">
        <v>83</v>
      </c>
      <c r="AW223" s="12" t="s">
        <v>32</v>
      </c>
      <c r="AX223" s="12" t="s">
        <v>76</v>
      </c>
      <c r="AY223" s="130" t="s">
        <v>144</v>
      </c>
    </row>
    <row r="224" spans="2:65" s="13" customFormat="1">
      <c r="B224" s="133"/>
      <c r="D224" s="207" t="s">
        <v>153</v>
      </c>
      <c r="E224" s="134" t="s">
        <v>1</v>
      </c>
      <c r="F224" s="209" t="s">
        <v>720</v>
      </c>
      <c r="H224" s="210">
        <v>26.98</v>
      </c>
      <c r="L224" s="133"/>
      <c r="M224" s="135"/>
      <c r="T224" s="136"/>
      <c r="AT224" s="134" t="s">
        <v>153</v>
      </c>
      <c r="AU224" s="134" t="s">
        <v>85</v>
      </c>
      <c r="AV224" s="13" t="s">
        <v>85</v>
      </c>
      <c r="AW224" s="13" t="s">
        <v>32</v>
      </c>
      <c r="AX224" s="13" t="s">
        <v>83</v>
      </c>
      <c r="AY224" s="134" t="s">
        <v>144</v>
      </c>
    </row>
    <row r="225" spans="2:65" s="1" customFormat="1" ht="37.9" customHeight="1">
      <c r="B225" s="27"/>
      <c r="C225" s="201" t="s">
        <v>306</v>
      </c>
      <c r="D225" s="201" t="s">
        <v>146</v>
      </c>
      <c r="E225" s="202" t="s">
        <v>587</v>
      </c>
      <c r="F225" s="203" t="s">
        <v>588</v>
      </c>
      <c r="G225" s="204" t="s">
        <v>337</v>
      </c>
      <c r="H225" s="205">
        <v>3.75</v>
      </c>
      <c r="I225" s="192"/>
      <c r="J225" s="206">
        <f>ROUND(I225*H225,2)</f>
        <v>0</v>
      </c>
      <c r="K225" s="203" t="s">
        <v>150</v>
      </c>
      <c r="L225" s="27"/>
      <c r="M225" s="123" t="s">
        <v>1</v>
      </c>
      <c r="N225" s="124" t="s">
        <v>42</v>
      </c>
      <c r="O225" s="125">
        <v>2.2090000000000001</v>
      </c>
      <c r="P225" s="125">
        <f>O225*H225</f>
        <v>8.2837499999999995</v>
      </c>
      <c r="Q225" s="125">
        <v>2.4000000000000001E-4</v>
      </c>
      <c r="R225" s="125">
        <f>Q225*H225</f>
        <v>8.9999999999999998E-4</v>
      </c>
      <c r="S225" s="125">
        <v>0</v>
      </c>
      <c r="T225" s="126">
        <f>S225*H225</f>
        <v>0</v>
      </c>
      <c r="AR225" s="127" t="s">
        <v>151</v>
      </c>
      <c r="AT225" s="127" t="s">
        <v>146</v>
      </c>
      <c r="AU225" s="127" t="s">
        <v>85</v>
      </c>
      <c r="AY225" s="17" t="s">
        <v>144</v>
      </c>
      <c r="BE225" s="128">
        <f>IF(N225="základní",J225,0)</f>
        <v>0</v>
      </c>
      <c r="BF225" s="128">
        <f>IF(N225="snížená",J225,0)</f>
        <v>0</v>
      </c>
      <c r="BG225" s="128">
        <f>IF(N225="zákl. přenesená",J225,0)</f>
        <v>0</v>
      </c>
      <c r="BH225" s="128">
        <f>IF(N225="sníž. přenesená",J225,0)</f>
        <v>0</v>
      </c>
      <c r="BI225" s="128">
        <f>IF(N225="nulová",J225,0)</f>
        <v>0</v>
      </c>
      <c r="BJ225" s="17" t="s">
        <v>83</v>
      </c>
      <c r="BK225" s="128">
        <f>ROUND(I225*H225,2)</f>
        <v>0</v>
      </c>
      <c r="BL225" s="17" t="s">
        <v>151</v>
      </c>
      <c r="BM225" s="127" t="s">
        <v>721</v>
      </c>
    </row>
    <row r="226" spans="2:65" s="13" customFormat="1">
      <c r="B226" s="133"/>
      <c r="D226" s="207" t="s">
        <v>153</v>
      </c>
      <c r="E226" s="134" t="s">
        <v>1</v>
      </c>
      <c r="F226" s="209" t="s">
        <v>722</v>
      </c>
      <c r="H226" s="210">
        <v>3.75</v>
      </c>
      <c r="L226" s="133"/>
      <c r="M226" s="135"/>
      <c r="T226" s="136"/>
      <c r="AT226" s="134" t="s">
        <v>153</v>
      </c>
      <c r="AU226" s="134" t="s">
        <v>85</v>
      </c>
      <c r="AV226" s="13" t="s">
        <v>85</v>
      </c>
      <c r="AW226" s="13" t="s">
        <v>32</v>
      </c>
      <c r="AX226" s="13" t="s">
        <v>83</v>
      </c>
      <c r="AY226" s="134" t="s">
        <v>144</v>
      </c>
    </row>
    <row r="227" spans="2:65" s="1" customFormat="1" ht="24.2" customHeight="1">
      <c r="B227" s="27"/>
      <c r="C227" s="215" t="s">
        <v>311</v>
      </c>
      <c r="D227" s="215" t="s">
        <v>217</v>
      </c>
      <c r="E227" s="216" t="s">
        <v>592</v>
      </c>
      <c r="F227" s="217" t="s">
        <v>593</v>
      </c>
      <c r="G227" s="218" t="s">
        <v>205</v>
      </c>
      <c r="H227" s="219">
        <v>3.0000000000000001E-3</v>
      </c>
      <c r="I227" s="192"/>
      <c r="J227" s="220">
        <f>ROUND(I227*H227,2)</f>
        <v>0</v>
      </c>
      <c r="K227" s="217" t="s">
        <v>150</v>
      </c>
      <c r="L227" s="145"/>
      <c r="M227" s="146" t="s">
        <v>1</v>
      </c>
      <c r="N227" s="147" t="s">
        <v>42</v>
      </c>
      <c r="O227" s="125">
        <v>0</v>
      </c>
      <c r="P227" s="125">
        <f>O227*H227</f>
        <v>0</v>
      </c>
      <c r="Q227" s="125">
        <v>1</v>
      </c>
      <c r="R227" s="125">
        <f>Q227*H227</f>
        <v>3.0000000000000001E-3</v>
      </c>
      <c r="S227" s="125">
        <v>0</v>
      </c>
      <c r="T227" s="126">
        <f>S227*H227</f>
        <v>0</v>
      </c>
      <c r="AR227" s="127" t="s">
        <v>197</v>
      </c>
      <c r="AT227" s="127" t="s">
        <v>217</v>
      </c>
      <c r="AU227" s="127" t="s">
        <v>85</v>
      </c>
      <c r="AY227" s="17" t="s">
        <v>144</v>
      </c>
      <c r="BE227" s="128">
        <f>IF(N227="základní",J227,0)</f>
        <v>0</v>
      </c>
      <c r="BF227" s="128">
        <f>IF(N227="snížená",J227,0)</f>
        <v>0</v>
      </c>
      <c r="BG227" s="128">
        <f>IF(N227="zákl. přenesená",J227,0)</f>
        <v>0</v>
      </c>
      <c r="BH227" s="128">
        <f>IF(N227="sníž. přenesená",J227,0)</f>
        <v>0</v>
      </c>
      <c r="BI227" s="128">
        <f>IF(N227="nulová",J227,0)</f>
        <v>0</v>
      </c>
      <c r="BJ227" s="17" t="s">
        <v>83</v>
      </c>
      <c r="BK227" s="128">
        <f>ROUND(I227*H227,2)</f>
        <v>0</v>
      </c>
      <c r="BL227" s="17" t="s">
        <v>151</v>
      </c>
      <c r="BM227" s="127" t="s">
        <v>723</v>
      </c>
    </row>
    <row r="228" spans="2:65" s="1" customFormat="1" ht="19.5">
      <c r="B228" s="27"/>
      <c r="D228" s="207" t="s">
        <v>360</v>
      </c>
      <c r="F228" s="221" t="s">
        <v>595</v>
      </c>
      <c r="L228" s="27"/>
      <c r="M228" s="148"/>
      <c r="T228" s="49"/>
      <c r="AT228" s="17" t="s">
        <v>360</v>
      </c>
      <c r="AU228" s="17" t="s">
        <v>85</v>
      </c>
    </row>
    <row r="229" spans="2:65" s="13" customFormat="1">
      <c r="B229" s="133"/>
      <c r="D229" s="207" t="s">
        <v>153</v>
      </c>
      <c r="E229" s="134" t="s">
        <v>1</v>
      </c>
      <c r="F229" s="209" t="s">
        <v>724</v>
      </c>
      <c r="H229" s="210">
        <v>3.0000000000000001E-3</v>
      </c>
      <c r="L229" s="133"/>
      <c r="M229" s="135"/>
      <c r="T229" s="136"/>
      <c r="AT229" s="134" t="s">
        <v>153</v>
      </c>
      <c r="AU229" s="134" t="s">
        <v>85</v>
      </c>
      <c r="AV229" s="13" t="s">
        <v>85</v>
      </c>
      <c r="AW229" s="13" t="s">
        <v>32</v>
      </c>
      <c r="AX229" s="13" t="s">
        <v>83</v>
      </c>
      <c r="AY229" s="134" t="s">
        <v>144</v>
      </c>
    </row>
    <row r="230" spans="2:65" s="11" customFormat="1" ht="22.9" customHeight="1">
      <c r="B230" s="109"/>
      <c r="D230" s="110" t="s">
        <v>75</v>
      </c>
      <c r="E230" s="199" t="s">
        <v>424</v>
      </c>
      <c r="F230" s="199" t="s">
        <v>425</v>
      </c>
      <c r="J230" s="200">
        <f>BK230</f>
        <v>0</v>
      </c>
      <c r="L230" s="109"/>
      <c r="M230" s="111"/>
      <c r="P230" s="112">
        <f>SUM(P231:P237)</f>
        <v>3.9795500000000001</v>
      </c>
      <c r="R230" s="112">
        <f>SUM(R231:R237)</f>
        <v>0</v>
      </c>
      <c r="T230" s="113">
        <f>SUM(T231:T237)</f>
        <v>0</v>
      </c>
      <c r="AR230" s="110" t="s">
        <v>83</v>
      </c>
      <c r="AT230" s="114" t="s">
        <v>75</v>
      </c>
      <c r="AU230" s="114" t="s">
        <v>83</v>
      </c>
      <c r="AY230" s="110" t="s">
        <v>144</v>
      </c>
      <c r="BK230" s="115">
        <f>SUM(BK231:BK237)</f>
        <v>0</v>
      </c>
    </row>
    <row r="231" spans="2:65" s="1" customFormat="1" ht="37.9" customHeight="1">
      <c r="B231" s="27"/>
      <c r="C231" s="201" t="s">
        <v>317</v>
      </c>
      <c r="D231" s="201" t="s">
        <v>146</v>
      </c>
      <c r="E231" s="202" t="s">
        <v>426</v>
      </c>
      <c r="F231" s="203" t="s">
        <v>427</v>
      </c>
      <c r="G231" s="204" t="s">
        <v>205</v>
      </c>
      <c r="H231" s="205">
        <v>67.45</v>
      </c>
      <c r="I231" s="192"/>
      <c r="J231" s="206">
        <f>ROUND(I231*H231,2)</f>
        <v>0</v>
      </c>
      <c r="K231" s="203" t="s">
        <v>150</v>
      </c>
      <c r="L231" s="27"/>
      <c r="M231" s="123" t="s">
        <v>1</v>
      </c>
      <c r="N231" s="124" t="s">
        <v>42</v>
      </c>
      <c r="O231" s="125">
        <v>3.2000000000000001E-2</v>
      </c>
      <c r="P231" s="125">
        <f>O231*H231</f>
        <v>2.1584000000000003</v>
      </c>
      <c r="Q231" s="125">
        <v>0</v>
      </c>
      <c r="R231" s="125">
        <f>Q231*H231</f>
        <v>0</v>
      </c>
      <c r="S231" s="125">
        <v>0</v>
      </c>
      <c r="T231" s="126">
        <f>S231*H231</f>
        <v>0</v>
      </c>
      <c r="AR231" s="127" t="s">
        <v>151</v>
      </c>
      <c r="AT231" s="127" t="s">
        <v>146</v>
      </c>
      <c r="AU231" s="127" t="s">
        <v>85</v>
      </c>
      <c r="AY231" s="17" t="s">
        <v>144</v>
      </c>
      <c r="BE231" s="128">
        <f>IF(N231="základní",J231,0)</f>
        <v>0</v>
      </c>
      <c r="BF231" s="128">
        <f>IF(N231="snížená",J231,0)</f>
        <v>0</v>
      </c>
      <c r="BG231" s="128">
        <f>IF(N231="zákl. přenesená",J231,0)</f>
        <v>0</v>
      </c>
      <c r="BH231" s="128">
        <f>IF(N231="sníž. přenesená",J231,0)</f>
        <v>0</v>
      </c>
      <c r="BI231" s="128">
        <f>IF(N231="nulová",J231,0)</f>
        <v>0</v>
      </c>
      <c r="BJ231" s="17" t="s">
        <v>83</v>
      </c>
      <c r="BK231" s="128">
        <f>ROUND(I231*H231,2)</f>
        <v>0</v>
      </c>
      <c r="BL231" s="17" t="s">
        <v>151</v>
      </c>
      <c r="BM231" s="127" t="s">
        <v>725</v>
      </c>
    </row>
    <row r="232" spans="2:65" s="13" customFormat="1">
      <c r="B232" s="133"/>
      <c r="D232" s="207" t="s">
        <v>153</v>
      </c>
      <c r="E232" s="134" t="s">
        <v>1</v>
      </c>
      <c r="F232" s="209" t="s">
        <v>726</v>
      </c>
      <c r="H232" s="210">
        <v>67.45</v>
      </c>
      <c r="L232" s="133"/>
      <c r="M232" s="135"/>
      <c r="T232" s="136"/>
      <c r="AT232" s="134" t="s">
        <v>153</v>
      </c>
      <c r="AU232" s="134" t="s">
        <v>85</v>
      </c>
      <c r="AV232" s="13" t="s">
        <v>85</v>
      </c>
      <c r="AW232" s="13" t="s">
        <v>32</v>
      </c>
      <c r="AX232" s="13" t="s">
        <v>83</v>
      </c>
      <c r="AY232" s="134" t="s">
        <v>144</v>
      </c>
    </row>
    <row r="233" spans="2:65" s="1" customFormat="1" ht="37.9" customHeight="1">
      <c r="B233" s="27"/>
      <c r="C233" s="201" t="s">
        <v>322</v>
      </c>
      <c r="D233" s="201" t="s">
        <v>146</v>
      </c>
      <c r="E233" s="202" t="s">
        <v>428</v>
      </c>
      <c r="F233" s="203" t="s">
        <v>429</v>
      </c>
      <c r="G233" s="204" t="s">
        <v>205</v>
      </c>
      <c r="H233" s="205">
        <v>607.04999999999995</v>
      </c>
      <c r="I233" s="192"/>
      <c r="J233" s="206">
        <f>ROUND(I233*H233,2)</f>
        <v>0</v>
      </c>
      <c r="K233" s="203" t="s">
        <v>150</v>
      </c>
      <c r="L233" s="27"/>
      <c r="M233" s="123" t="s">
        <v>1</v>
      </c>
      <c r="N233" s="124" t="s">
        <v>42</v>
      </c>
      <c r="O233" s="125">
        <v>3.0000000000000001E-3</v>
      </c>
      <c r="P233" s="125">
        <f>O233*H233</f>
        <v>1.8211499999999998</v>
      </c>
      <c r="Q233" s="125">
        <v>0</v>
      </c>
      <c r="R233" s="125">
        <f>Q233*H233</f>
        <v>0</v>
      </c>
      <c r="S233" s="125">
        <v>0</v>
      </c>
      <c r="T233" s="126">
        <f>S233*H233</f>
        <v>0</v>
      </c>
      <c r="AR233" s="127" t="s">
        <v>151</v>
      </c>
      <c r="AT233" s="127" t="s">
        <v>146</v>
      </c>
      <c r="AU233" s="127" t="s">
        <v>85</v>
      </c>
      <c r="AY233" s="17" t="s">
        <v>144</v>
      </c>
      <c r="BE233" s="128">
        <f>IF(N233="základní",J233,0)</f>
        <v>0</v>
      </c>
      <c r="BF233" s="128">
        <f>IF(N233="snížená",J233,0)</f>
        <v>0</v>
      </c>
      <c r="BG233" s="128">
        <f>IF(N233="zákl. přenesená",J233,0)</f>
        <v>0</v>
      </c>
      <c r="BH233" s="128">
        <f>IF(N233="sníž. přenesená",J233,0)</f>
        <v>0</v>
      </c>
      <c r="BI233" s="128">
        <f>IF(N233="nulová",J233,0)</f>
        <v>0</v>
      </c>
      <c r="BJ233" s="17" t="s">
        <v>83</v>
      </c>
      <c r="BK233" s="128">
        <f>ROUND(I233*H233,2)</f>
        <v>0</v>
      </c>
      <c r="BL233" s="17" t="s">
        <v>151</v>
      </c>
      <c r="BM233" s="127" t="s">
        <v>727</v>
      </c>
    </row>
    <row r="234" spans="2:65" s="12" customFormat="1">
      <c r="B234" s="129"/>
      <c r="D234" s="207" t="s">
        <v>153</v>
      </c>
      <c r="E234" s="130" t="s">
        <v>1</v>
      </c>
      <c r="F234" s="208" t="s">
        <v>430</v>
      </c>
      <c r="H234" s="130" t="s">
        <v>1</v>
      </c>
      <c r="L234" s="129"/>
      <c r="M234" s="131"/>
      <c r="T234" s="132"/>
      <c r="AT234" s="130" t="s">
        <v>153</v>
      </c>
      <c r="AU234" s="130" t="s">
        <v>85</v>
      </c>
      <c r="AV234" s="12" t="s">
        <v>83</v>
      </c>
      <c r="AW234" s="12" t="s">
        <v>32</v>
      </c>
      <c r="AX234" s="12" t="s">
        <v>76</v>
      </c>
      <c r="AY234" s="130" t="s">
        <v>144</v>
      </c>
    </row>
    <row r="235" spans="2:65" s="13" customFormat="1">
      <c r="B235" s="133"/>
      <c r="D235" s="207" t="s">
        <v>153</v>
      </c>
      <c r="E235" s="134" t="s">
        <v>1</v>
      </c>
      <c r="F235" s="209" t="s">
        <v>728</v>
      </c>
      <c r="H235" s="210">
        <v>607.04999999999995</v>
      </c>
      <c r="L235" s="133"/>
      <c r="M235" s="135"/>
      <c r="T235" s="136"/>
      <c r="AT235" s="134" t="s">
        <v>153</v>
      </c>
      <c r="AU235" s="134" t="s">
        <v>85</v>
      </c>
      <c r="AV235" s="13" t="s">
        <v>85</v>
      </c>
      <c r="AW235" s="13" t="s">
        <v>32</v>
      </c>
      <c r="AX235" s="13" t="s">
        <v>83</v>
      </c>
      <c r="AY235" s="134" t="s">
        <v>144</v>
      </c>
    </row>
    <row r="236" spans="2:65" s="1" customFormat="1" ht="44.25" customHeight="1">
      <c r="B236" s="27"/>
      <c r="C236" s="201" t="s">
        <v>328</v>
      </c>
      <c r="D236" s="201" t="s">
        <v>146</v>
      </c>
      <c r="E236" s="202" t="s">
        <v>729</v>
      </c>
      <c r="F236" s="203" t="s">
        <v>730</v>
      </c>
      <c r="G236" s="204" t="s">
        <v>205</v>
      </c>
      <c r="H236" s="205">
        <v>67.45</v>
      </c>
      <c r="I236" s="192"/>
      <c r="J236" s="206">
        <f>ROUND(I236*H236,2)</f>
        <v>0</v>
      </c>
      <c r="K236" s="203" t="s">
        <v>150</v>
      </c>
      <c r="L236" s="27"/>
      <c r="M236" s="123" t="s">
        <v>1</v>
      </c>
      <c r="N236" s="124" t="s">
        <v>42</v>
      </c>
      <c r="O236" s="125">
        <v>0</v>
      </c>
      <c r="P236" s="125">
        <f>O236*H236</f>
        <v>0</v>
      </c>
      <c r="Q236" s="125">
        <v>0</v>
      </c>
      <c r="R236" s="125">
        <f>Q236*H236</f>
        <v>0</v>
      </c>
      <c r="S236" s="125">
        <v>0</v>
      </c>
      <c r="T236" s="126">
        <f>S236*H236</f>
        <v>0</v>
      </c>
      <c r="AR236" s="127" t="s">
        <v>151</v>
      </c>
      <c r="AT236" s="127" t="s">
        <v>146</v>
      </c>
      <c r="AU236" s="127" t="s">
        <v>85</v>
      </c>
      <c r="AY236" s="17" t="s">
        <v>144</v>
      </c>
      <c r="BE236" s="128">
        <f>IF(N236="základní",J236,0)</f>
        <v>0</v>
      </c>
      <c r="BF236" s="128">
        <f>IF(N236="snížená",J236,0)</f>
        <v>0</v>
      </c>
      <c r="BG236" s="128">
        <f>IF(N236="zákl. přenesená",J236,0)</f>
        <v>0</v>
      </c>
      <c r="BH236" s="128">
        <f>IF(N236="sníž. přenesená",J236,0)</f>
        <v>0</v>
      </c>
      <c r="BI236" s="128">
        <f>IF(N236="nulová",J236,0)</f>
        <v>0</v>
      </c>
      <c r="BJ236" s="17" t="s">
        <v>83</v>
      </c>
      <c r="BK236" s="128">
        <f>ROUND(I236*H236,2)</f>
        <v>0</v>
      </c>
      <c r="BL236" s="17" t="s">
        <v>151</v>
      </c>
      <c r="BM236" s="127" t="s">
        <v>731</v>
      </c>
    </row>
    <row r="237" spans="2:65" s="13" customFormat="1">
      <c r="B237" s="133"/>
      <c r="D237" s="207" t="s">
        <v>153</v>
      </c>
      <c r="E237" s="134" t="s">
        <v>1</v>
      </c>
      <c r="F237" s="209" t="s">
        <v>726</v>
      </c>
      <c r="H237" s="210">
        <v>67.45</v>
      </c>
      <c r="L237" s="133"/>
      <c r="M237" s="135"/>
      <c r="T237" s="136"/>
      <c r="AT237" s="134" t="s">
        <v>153</v>
      </c>
      <c r="AU237" s="134" t="s">
        <v>85</v>
      </c>
      <c r="AV237" s="13" t="s">
        <v>85</v>
      </c>
      <c r="AW237" s="13" t="s">
        <v>32</v>
      </c>
      <c r="AX237" s="13" t="s">
        <v>83</v>
      </c>
      <c r="AY237" s="134" t="s">
        <v>144</v>
      </c>
    </row>
    <row r="238" spans="2:65" s="11" customFormat="1" ht="22.9" customHeight="1">
      <c r="B238" s="109"/>
      <c r="D238" s="110" t="s">
        <v>75</v>
      </c>
      <c r="E238" s="199" t="s">
        <v>341</v>
      </c>
      <c r="F238" s="199" t="s">
        <v>342</v>
      </c>
      <c r="J238" s="200">
        <f>BK238</f>
        <v>0</v>
      </c>
      <c r="L238" s="109"/>
      <c r="M238" s="111"/>
      <c r="P238" s="112">
        <f>P239</f>
        <v>8.4587880000000002</v>
      </c>
      <c r="R238" s="112">
        <f>R239</f>
        <v>0</v>
      </c>
      <c r="T238" s="113">
        <f>T239</f>
        <v>0</v>
      </c>
      <c r="AR238" s="110" t="s">
        <v>83</v>
      </c>
      <c r="AT238" s="114" t="s">
        <v>75</v>
      </c>
      <c r="AU238" s="114" t="s">
        <v>83</v>
      </c>
      <c r="AY238" s="110" t="s">
        <v>144</v>
      </c>
      <c r="BK238" s="115">
        <f>BK239</f>
        <v>0</v>
      </c>
    </row>
    <row r="239" spans="2:65" s="1" customFormat="1" ht="33" customHeight="1">
      <c r="B239" s="27"/>
      <c r="C239" s="201" t="s">
        <v>334</v>
      </c>
      <c r="D239" s="201" t="s">
        <v>146</v>
      </c>
      <c r="E239" s="202" t="s">
        <v>344</v>
      </c>
      <c r="F239" s="203" t="s">
        <v>345</v>
      </c>
      <c r="G239" s="204" t="s">
        <v>205</v>
      </c>
      <c r="H239" s="205">
        <v>25.026</v>
      </c>
      <c r="I239" s="192"/>
      <c r="J239" s="206">
        <f>ROUND(I239*H239,2)</f>
        <v>0</v>
      </c>
      <c r="K239" s="203" t="s">
        <v>150</v>
      </c>
      <c r="L239" s="27"/>
      <c r="M239" s="123" t="s">
        <v>1</v>
      </c>
      <c r="N239" s="124" t="s">
        <v>42</v>
      </c>
      <c r="O239" s="125">
        <v>0.33800000000000002</v>
      </c>
      <c r="P239" s="125">
        <f>O239*H239</f>
        <v>8.4587880000000002</v>
      </c>
      <c r="Q239" s="125">
        <v>0</v>
      </c>
      <c r="R239" s="125">
        <f>Q239*H239</f>
        <v>0</v>
      </c>
      <c r="S239" s="125">
        <v>0</v>
      </c>
      <c r="T239" s="126">
        <f>S239*H239</f>
        <v>0</v>
      </c>
      <c r="AR239" s="127" t="s">
        <v>151</v>
      </c>
      <c r="AT239" s="127" t="s">
        <v>146</v>
      </c>
      <c r="AU239" s="127" t="s">
        <v>85</v>
      </c>
      <c r="AY239" s="17" t="s">
        <v>144</v>
      </c>
      <c r="BE239" s="128">
        <f>IF(N239="základní",J239,0)</f>
        <v>0</v>
      </c>
      <c r="BF239" s="128">
        <f>IF(N239="snížená",J239,0)</f>
        <v>0</v>
      </c>
      <c r="BG239" s="128">
        <f>IF(N239="zákl. přenesená",J239,0)</f>
        <v>0</v>
      </c>
      <c r="BH239" s="128">
        <f>IF(N239="sníž. přenesená",J239,0)</f>
        <v>0</v>
      </c>
      <c r="BI239" s="128">
        <f>IF(N239="nulová",J239,0)</f>
        <v>0</v>
      </c>
      <c r="BJ239" s="17" t="s">
        <v>83</v>
      </c>
      <c r="BK239" s="128">
        <f>ROUND(I239*H239,2)</f>
        <v>0</v>
      </c>
      <c r="BL239" s="17" t="s">
        <v>151</v>
      </c>
      <c r="BM239" s="127" t="s">
        <v>732</v>
      </c>
    </row>
    <row r="240" spans="2:65" s="11" customFormat="1" ht="25.9" customHeight="1">
      <c r="B240" s="109"/>
      <c r="D240" s="110" t="s">
        <v>75</v>
      </c>
      <c r="E240" s="197" t="s">
        <v>347</v>
      </c>
      <c r="F240" s="197" t="s">
        <v>348</v>
      </c>
      <c r="J240" s="198">
        <f>BK240</f>
        <v>0</v>
      </c>
      <c r="L240" s="109"/>
      <c r="M240" s="111"/>
      <c r="P240" s="112">
        <f>P241</f>
        <v>3.6390019999999996</v>
      </c>
      <c r="R240" s="112">
        <f>R241</f>
        <v>2.4049060000000001E-2</v>
      </c>
      <c r="T240" s="113">
        <f>T241</f>
        <v>9.5000000000000001E-2</v>
      </c>
      <c r="AR240" s="110" t="s">
        <v>85</v>
      </c>
      <c r="AT240" s="114" t="s">
        <v>75</v>
      </c>
      <c r="AU240" s="114" t="s">
        <v>76</v>
      </c>
      <c r="AY240" s="110" t="s">
        <v>144</v>
      </c>
      <c r="BK240" s="115">
        <f>BK241</f>
        <v>0</v>
      </c>
    </row>
    <row r="241" spans="2:65" s="11" customFormat="1" ht="22.9" customHeight="1">
      <c r="B241" s="109"/>
      <c r="D241" s="110" t="s">
        <v>75</v>
      </c>
      <c r="E241" s="199" t="s">
        <v>367</v>
      </c>
      <c r="F241" s="199" t="s">
        <v>368</v>
      </c>
      <c r="J241" s="200">
        <f>BK241</f>
        <v>0</v>
      </c>
      <c r="L241" s="109"/>
      <c r="M241" s="111"/>
      <c r="P241" s="112">
        <f>SUM(P242:P258)</f>
        <v>3.6390019999999996</v>
      </c>
      <c r="R241" s="112">
        <f>SUM(R242:R258)</f>
        <v>2.4049060000000001E-2</v>
      </c>
      <c r="T241" s="113">
        <f>SUM(T242:T258)</f>
        <v>9.5000000000000001E-2</v>
      </c>
      <c r="AR241" s="110" t="s">
        <v>85</v>
      </c>
      <c r="AT241" s="114" t="s">
        <v>75</v>
      </c>
      <c r="AU241" s="114" t="s">
        <v>83</v>
      </c>
      <c r="AY241" s="110" t="s">
        <v>144</v>
      </c>
      <c r="BK241" s="115">
        <f>SUM(BK242:BK258)</f>
        <v>0</v>
      </c>
    </row>
    <row r="242" spans="2:65" s="1" customFormat="1" ht="24.2" customHeight="1">
      <c r="B242" s="27"/>
      <c r="C242" s="201" t="s">
        <v>343</v>
      </c>
      <c r="D242" s="201" t="s">
        <v>146</v>
      </c>
      <c r="E242" s="202" t="s">
        <v>733</v>
      </c>
      <c r="F242" s="203" t="s">
        <v>734</v>
      </c>
      <c r="G242" s="204" t="s">
        <v>239</v>
      </c>
      <c r="H242" s="205">
        <v>2.1999999999999999E-2</v>
      </c>
      <c r="I242" s="192"/>
      <c r="J242" s="206">
        <f>ROUND(I242*H242,2)</f>
        <v>0</v>
      </c>
      <c r="K242" s="203" t="s">
        <v>150</v>
      </c>
      <c r="L242" s="27"/>
      <c r="M242" s="123" t="s">
        <v>1</v>
      </c>
      <c r="N242" s="124" t="s">
        <v>42</v>
      </c>
      <c r="O242" s="125">
        <v>0.2</v>
      </c>
      <c r="P242" s="125">
        <f>O242*H242</f>
        <v>4.4000000000000003E-3</v>
      </c>
      <c r="Q242" s="125">
        <v>6.0000000000000002E-5</v>
      </c>
      <c r="R242" s="125">
        <f>Q242*H242</f>
        <v>1.3199999999999999E-6</v>
      </c>
      <c r="S242" s="125">
        <v>0</v>
      </c>
      <c r="T242" s="126">
        <f>S242*H242</f>
        <v>0</v>
      </c>
      <c r="AR242" s="127" t="s">
        <v>242</v>
      </c>
      <c r="AT242" s="127" t="s">
        <v>146</v>
      </c>
      <c r="AU242" s="127" t="s">
        <v>85</v>
      </c>
      <c r="AY242" s="17" t="s">
        <v>144</v>
      </c>
      <c r="BE242" s="128">
        <f>IF(N242="základní",J242,0)</f>
        <v>0</v>
      </c>
      <c r="BF242" s="128">
        <f>IF(N242="snížená",J242,0)</f>
        <v>0</v>
      </c>
      <c r="BG242" s="128">
        <f>IF(N242="zákl. přenesená",J242,0)</f>
        <v>0</v>
      </c>
      <c r="BH242" s="128">
        <f>IF(N242="sníž. přenesená",J242,0)</f>
        <v>0</v>
      </c>
      <c r="BI242" s="128">
        <f>IF(N242="nulová",J242,0)</f>
        <v>0</v>
      </c>
      <c r="BJ242" s="17" t="s">
        <v>83</v>
      </c>
      <c r="BK242" s="128">
        <f>ROUND(I242*H242,2)</f>
        <v>0</v>
      </c>
      <c r="BL242" s="17" t="s">
        <v>242</v>
      </c>
      <c r="BM242" s="127" t="s">
        <v>735</v>
      </c>
    </row>
    <row r="243" spans="2:65" s="13" customFormat="1">
      <c r="B243" s="133"/>
      <c r="D243" s="207" t="s">
        <v>153</v>
      </c>
      <c r="E243" s="134" t="s">
        <v>1</v>
      </c>
      <c r="F243" s="209" t="s">
        <v>736</v>
      </c>
      <c r="H243" s="210">
        <v>2.1999999999999999E-2</v>
      </c>
      <c r="L243" s="133"/>
      <c r="M243" s="135"/>
      <c r="T243" s="136"/>
      <c r="AT243" s="134" t="s">
        <v>153</v>
      </c>
      <c r="AU243" s="134" t="s">
        <v>85</v>
      </c>
      <c r="AV243" s="13" t="s">
        <v>85</v>
      </c>
      <c r="AW243" s="13" t="s">
        <v>32</v>
      </c>
      <c r="AX243" s="13" t="s">
        <v>83</v>
      </c>
      <c r="AY243" s="134" t="s">
        <v>144</v>
      </c>
    </row>
    <row r="244" spans="2:65" s="1" customFormat="1" ht="24.2" customHeight="1">
      <c r="B244" s="27"/>
      <c r="C244" s="215" t="s">
        <v>351</v>
      </c>
      <c r="D244" s="215" t="s">
        <v>217</v>
      </c>
      <c r="E244" s="216" t="s">
        <v>737</v>
      </c>
      <c r="F244" s="217" t="s">
        <v>738</v>
      </c>
      <c r="G244" s="218" t="s">
        <v>205</v>
      </c>
      <c r="H244" s="219">
        <v>2.3E-2</v>
      </c>
      <c r="I244" s="192"/>
      <c r="J244" s="220">
        <f>ROUND(I244*H244,2)</f>
        <v>0</v>
      </c>
      <c r="K244" s="217" t="s">
        <v>150</v>
      </c>
      <c r="L244" s="145"/>
      <c r="M244" s="146" t="s">
        <v>1</v>
      </c>
      <c r="N244" s="147" t="s">
        <v>42</v>
      </c>
      <c r="O244" s="125">
        <v>0</v>
      </c>
      <c r="P244" s="125">
        <f>O244*H244</f>
        <v>0</v>
      </c>
      <c r="Q244" s="125">
        <v>1</v>
      </c>
      <c r="R244" s="125">
        <f>Q244*H244</f>
        <v>2.3E-2</v>
      </c>
      <c r="S244" s="125">
        <v>0</v>
      </c>
      <c r="T244" s="126">
        <f>S244*H244</f>
        <v>0</v>
      </c>
      <c r="AR244" s="127" t="s">
        <v>322</v>
      </c>
      <c r="AT244" s="127" t="s">
        <v>217</v>
      </c>
      <c r="AU244" s="127" t="s">
        <v>85</v>
      </c>
      <c r="AY244" s="17" t="s">
        <v>144</v>
      </c>
      <c r="BE244" s="128">
        <f>IF(N244="základní",J244,0)</f>
        <v>0</v>
      </c>
      <c r="BF244" s="128">
        <f>IF(N244="snížená",J244,0)</f>
        <v>0</v>
      </c>
      <c r="BG244" s="128">
        <f>IF(N244="zákl. přenesená",J244,0)</f>
        <v>0</v>
      </c>
      <c r="BH244" s="128">
        <f>IF(N244="sníž. přenesená",J244,0)</f>
        <v>0</v>
      </c>
      <c r="BI244" s="128">
        <f>IF(N244="nulová",J244,0)</f>
        <v>0</v>
      </c>
      <c r="BJ244" s="17" t="s">
        <v>83</v>
      </c>
      <c r="BK244" s="128">
        <f>ROUND(I244*H244,2)</f>
        <v>0</v>
      </c>
      <c r="BL244" s="17" t="s">
        <v>242</v>
      </c>
      <c r="BM244" s="127" t="s">
        <v>739</v>
      </c>
    </row>
    <row r="245" spans="2:65" s="1" customFormat="1" ht="29.25">
      <c r="B245" s="27"/>
      <c r="D245" s="207" t="s">
        <v>360</v>
      </c>
      <c r="F245" s="221" t="s">
        <v>740</v>
      </c>
      <c r="L245" s="27"/>
      <c r="M245" s="148"/>
      <c r="T245" s="49"/>
      <c r="AT245" s="17" t="s">
        <v>360</v>
      </c>
      <c r="AU245" s="17" t="s">
        <v>85</v>
      </c>
    </row>
    <row r="246" spans="2:65" s="13" customFormat="1">
      <c r="B246" s="133"/>
      <c r="D246" s="207" t="s">
        <v>153</v>
      </c>
      <c r="E246" s="134" t="s">
        <v>1</v>
      </c>
      <c r="F246" s="209" t="s">
        <v>741</v>
      </c>
      <c r="H246" s="210">
        <v>2.3E-2</v>
      </c>
      <c r="L246" s="133"/>
      <c r="M246" s="135"/>
      <c r="T246" s="136"/>
      <c r="AT246" s="134" t="s">
        <v>153</v>
      </c>
      <c r="AU246" s="134" t="s">
        <v>85</v>
      </c>
      <c r="AV246" s="13" t="s">
        <v>85</v>
      </c>
      <c r="AW246" s="13" t="s">
        <v>32</v>
      </c>
      <c r="AX246" s="13" t="s">
        <v>83</v>
      </c>
      <c r="AY246" s="134" t="s">
        <v>144</v>
      </c>
    </row>
    <row r="247" spans="2:65" s="1" customFormat="1" ht="21.75" customHeight="1">
      <c r="B247" s="27"/>
      <c r="C247" s="215" t="s">
        <v>356</v>
      </c>
      <c r="D247" s="215" t="s">
        <v>217</v>
      </c>
      <c r="E247" s="216" t="s">
        <v>742</v>
      </c>
      <c r="F247" s="217" t="s">
        <v>743</v>
      </c>
      <c r="G247" s="218" t="s">
        <v>205</v>
      </c>
      <c r="H247" s="219">
        <v>1E-3</v>
      </c>
      <c r="I247" s="192"/>
      <c r="J247" s="220">
        <f>ROUND(I247*H247,2)</f>
        <v>0</v>
      </c>
      <c r="K247" s="217" t="s">
        <v>150</v>
      </c>
      <c r="L247" s="145"/>
      <c r="M247" s="146" t="s">
        <v>1</v>
      </c>
      <c r="N247" s="147" t="s">
        <v>42</v>
      </c>
      <c r="O247" s="125">
        <v>0</v>
      </c>
      <c r="P247" s="125">
        <f>O247*H247</f>
        <v>0</v>
      </c>
      <c r="Q247" s="125">
        <v>1</v>
      </c>
      <c r="R247" s="125">
        <f>Q247*H247</f>
        <v>1E-3</v>
      </c>
      <c r="S247" s="125">
        <v>0</v>
      </c>
      <c r="T247" s="126">
        <f>S247*H247</f>
        <v>0</v>
      </c>
      <c r="AR247" s="127" t="s">
        <v>322</v>
      </c>
      <c r="AT247" s="127" t="s">
        <v>217</v>
      </c>
      <c r="AU247" s="127" t="s">
        <v>85</v>
      </c>
      <c r="AY247" s="17" t="s">
        <v>144</v>
      </c>
      <c r="BE247" s="128">
        <f>IF(N247="základní",J247,0)</f>
        <v>0</v>
      </c>
      <c r="BF247" s="128">
        <f>IF(N247="snížená",J247,0)</f>
        <v>0</v>
      </c>
      <c r="BG247" s="128">
        <f>IF(N247="zákl. přenesená",J247,0)</f>
        <v>0</v>
      </c>
      <c r="BH247" s="128">
        <f>IF(N247="sníž. přenesená",J247,0)</f>
        <v>0</v>
      </c>
      <c r="BI247" s="128">
        <f>IF(N247="nulová",J247,0)</f>
        <v>0</v>
      </c>
      <c r="BJ247" s="17" t="s">
        <v>83</v>
      </c>
      <c r="BK247" s="128">
        <f>ROUND(I247*H247,2)</f>
        <v>0</v>
      </c>
      <c r="BL247" s="17" t="s">
        <v>242</v>
      </c>
      <c r="BM247" s="127" t="s">
        <v>744</v>
      </c>
    </row>
    <row r="248" spans="2:65" s="1" customFormat="1" ht="29.25">
      <c r="B248" s="27"/>
      <c r="D248" s="207" t="s">
        <v>360</v>
      </c>
      <c r="F248" s="221" t="s">
        <v>745</v>
      </c>
      <c r="L248" s="27"/>
      <c r="M248" s="148"/>
      <c r="T248" s="49"/>
      <c r="AT248" s="17" t="s">
        <v>360</v>
      </c>
      <c r="AU248" s="17" t="s">
        <v>85</v>
      </c>
    </row>
    <row r="249" spans="2:65" s="13" customFormat="1">
      <c r="B249" s="133"/>
      <c r="D249" s="207" t="s">
        <v>153</v>
      </c>
      <c r="E249" s="134" t="s">
        <v>1</v>
      </c>
      <c r="F249" s="209" t="s">
        <v>746</v>
      </c>
      <c r="H249" s="210">
        <v>1E-3</v>
      </c>
      <c r="L249" s="133"/>
      <c r="M249" s="135"/>
      <c r="T249" s="136"/>
      <c r="AT249" s="134" t="s">
        <v>153</v>
      </c>
      <c r="AU249" s="134" t="s">
        <v>85</v>
      </c>
      <c r="AV249" s="13" t="s">
        <v>85</v>
      </c>
      <c r="AW249" s="13" t="s">
        <v>32</v>
      </c>
      <c r="AX249" s="13" t="s">
        <v>83</v>
      </c>
      <c r="AY249" s="134" t="s">
        <v>144</v>
      </c>
    </row>
    <row r="250" spans="2:65" s="1" customFormat="1" ht="33" customHeight="1">
      <c r="B250" s="27"/>
      <c r="C250" s="201" t="s">
        <v>363</v>
      </c>
      <c r="D250" s="201" t="s">
        <v>146</v>
      </c>
      <c r="E250" s="202" t="s">
        <v>747</v>
      </c>
      <c r="F250" s="203" t="s">
        <v>748</v>
      </c>
      <c r="G250" s="204" t="s">
        <v>239</v>
      </c>
      <c r="H250" s="205">
        <v>95</v>
      </c>
      <c r="I250" s="192"/>
      <c r="J250" s="206">
        <f>ROUND(I250*H250,2)</f>
        <v>0</v>
      </c>
      <c r="K250" s="203" t="s">
        <v>150</v>
      </c>
      <c r="L250" s="27"/>
      <c r="M250" s="123" t="s">
        <v>1</v>
      </c>
      <c r="N250" s="124" t="s">
        <v>42</v>
      </c>
      <c r="O250" s="125">
        <v>3.6999999999999998E-2</v>
      </c>
      <c r="P250" s="125">
        <f>O250*H250</f>
        <v>3.5149999999999997</v>
      </c>
      <c r="Q250" s="125">
        <v>0</v>
      </c>
      <c r="R250" s="125">
        <f>Q250*H250</f>
        <v>0</v>
      </c>
      <c r="S250" s="125">
        <v>1E-3</v>
      </c>
      <c r="T250" s="126">
        <f>S250*H250</f>
        <v>9.5000000000000001E-2</v>
      </c>
      <c r="AR250" s="127" t="s">
        <v>242</v>
      </c>
      <c r="AT250" s="127" t="s">
        <v>146</v>
      </c>
      <c r="AU250" s="127" t="s">
        <v>85</v>
      </c>
      <c r="AY250" s="17" t="s">
        <v>144</v>
      </c>
      <c r="BE250" s="128">
        <f>IF(N250="základní",J250,0)</f>
        <v>0</v>
      </c>
      <c r="BF250" s="128">
        <f>IF(N250="snížená",J250,0)</f>
        <v>0</v>
      </c>
      <c r="BG250" s="128">
        <f>IF(N250="zákl. přenesená",J250,0)</f>
        <v>0</v>
      </c>
      <c r="BH250" s="128">
        <f>IF(N250="sníž. přenesená",J250,0)</f>
        <v>0</v>
      </c>
      <c r="BI250" s="128">
        <f>IF(N250="nulová",J250,0)</f>
        <v>0</v>
      </c>
      <c r="BJ250" s="17" t="s">
        <v>83</v>
      </c>
      <c r="BK250" s="128">
        <f>ROUND(I250*H250,2)</f>
        <v>0</v>
      </c>
      <c r="BL250" s="17" t="s">
        <v>242</v>
      </c>
      <c r="BM250" s="127" t="s">
        <v>749</v>
      </c>
    </row>
    <row r="251" spans="2:65" s="12" customFormat="1">
      <c r="B251" s="129"/>
      <c r="D251" s="207" t="s">
        <v>153</v>
      </c>
      <c r="E251" s="130" t="s">
        <v>1</v>
      </c>
      <c r="F251" s="208" t="s">
        <v>750</v>
      </c>
      <c r="H251" s="130" t="s">
        <v>1</v>
      </c>
      <c r="L251" s="129"/>
      <c r="M251" s="131"/>
      <c r="T251" s="132"/>
      <c r="AT251" s="130" t="s">
        <v>153</v>
      </c>
      <c r="AU251" s="130" t="s">
        <v>85</v>
      </c>
      <c r="AV251" s="12" t="s">
        <v>83</v>
      </c>
      <c r="AW251" s="12" t="s">
        <v>32</v>
      </c>
      <c r="AX251" s="12" t="s">
        <v>76</v>
      </c>
      <c r="AY251" s="130" t="s">
        <v>144</v>
      </c>
    </row>
    <row r="252" spans="2:65" s="13" customFormat="1">
      <c r="B252" s="133"/>
      <c r="D252" s="207" t="s">
        <v>153</v>
      </c>
      <c r="E252" s="134" t="s">
        <v>1</v>
      </c>
      <c r="F252" s="209" t="s">
        <v>751</v>
      </c>
      <c r="H252" s="210">
        <v>95</v>
      </c>
      <c r="L252" s="133"/>
      <c r="M252" s="135"/>
      <c r="T252" s="136"/>
      <c r="AT252" s="134" t="s">
        <v>153</v>
      </c>
      <c r="AU252" s="134" t="s">
        <v>85</v>
      </c>
      <c r="AV252" s="13" t="s">
        <v>85</v>
      </c>
      <c r="AW252" s="13" t="s">
        <v>32</v>
      </c>
      <c r="AX252" s="13" t="s">
        <v>83</v>
      </c>
      <c r="AY252" s="134" t="s">
        <v>144</v>
      </c>
    </row>
    <row r="253" spans="2:65" s="1" customFormat="1" ht="21.75" customHeight="1">
      <c r="B253" s="27"/>
      <c r="C253" s="201" t="s">
        <v>369</v>
      </c>
      <c r="D253" s="201" t="s">
        <v>146</v>
      </c>
      <c r="E253" s="202" t="s">
        <v>391</v>
      </c>
      <c r="F253" s="203" t="s">
        <v>392</v>
      </c>
      <c r="G253" s="204" t="s">
        <v>239</v>
      </c>
      <c r="H253" s="205">
        <v>2.1999999999999999E-2</v>
      </c>
      <c r="I253" s="192"/>
      <c r="J253" s="206">
        <f>ROUND(I253*H253,2)</f>
        <v>0</v>
      </c>
      <c r="K253" s="203" t="s">
        <v>1</v>
      </c>
      <c r="L253" s="27"/>
      <c r="M253" s="123" t="s">
        <v>1</v>
      </c>
      <c r="N253" s="124" t="s">
        <v>42</v>
      </c>
      <c r="O253" s="125">
        <v>1.8069999999999999</v>
      </c>
      <c r="P253" s="125">
        <f>O253*H253</f>
        <v>3.9753999999999998E-2</v>
      </c>
      <c r="Q253" s="125">
        <v>2.1700000000000001E-3</v>
      </c>
      <c r="R253" s="125">
        <f>Q253*H253</f>
        <v>4.774E-5</v>
      </c>
      <c r="S253" s="125">
        <v>0</v>
      </c>
      <c r="T253" s="126">
        <f>S253*H253</f>
        <v>0</v>
      </c>
      <c r="AR253" s="127" t="s">
        <v>242</v>
      </c>
      <c r="AT253" s="127" t="s">
        <v>146</v>
      </c>
      <c r="AU253" s="127" t="s">
        <v>85</v>
      </c>
      <c r="AY253" s="17" t="s">
        <v>144</v>
      </c>
      <c r="BE253" s="128">
        <f>IF(N253="základní",J253,0)</f>
        <v>0</v>
      </c>
      <c r="BF253" s="128">
        <f>IF(N253="snížená",J253,0)</f>
        <v>0</v>
      </c>
      <c r="BG253" s="128">
        <f>IF(N253="zákl. přenesená",J253,0)</f>
        <v>0</v>
      </c>
      <c r="BH253" s="128">
        <f>IF(N253="sníž. přenesená",J253,0)</f>
        <v>0</v>
      </c>
      <c r="BI253" s="128">
        <f>IF(N253="nulová",J253,0)</f>
        <v>0</v>
      </c>
      <c r="BJ253" s="17" t="s">
        <v>83</v>
      </c>
      <c r="BK253" s="128">
        <f>ROUND(I253*H253,2)</f>
        <v>0</v>
      </c>
      <c r="BL253" s="17" t="s">
        <v>242</v>
      </c>
      <c r="BM253" s="127" t="s">
        <v>752</v>
      </c>
    </row>
    <row r="254" spans="2:65" s="12" customFormat="1" ht="22.5">
      <c r="B254" s="129"/>
      <c r="D254" s="207" t="s">
        <v>153</v>
      </c>
      <c r="E254" s="130" t="s">
        <v>1</v>
      </c>
      <c r="F254" s="208" t="s">
        <v>394</v>
      </c>
      <c r="H254" s="130" t="s">
        <v>1</v>
      </c>
      <c r="L254" s="129"/>
      <c r="M254" s="131"/>
      <c r="T254" s="132"/>
      <c r="AT254" s="130" t="s">
        <v>153</v>
      </c>
      <c r="AU254" s="130" t="s">
        <v>85</v>
      </c>
      <c r="AV254" s="12" t="s">
        <v>83</v>
      </c>
      <c r="AW254" s="12" t="s">
        <v>32</v>
      </c>
      <c r="AX254" s="12" t="s">
        <v>76</v>
      </c>
      <c r="AY254" s="130" t="s">
        <v>144</v>
      </c>
    </row>
    <row r="255" spans="2:65" s="13" customFormat="1">
      <c r="B255" s="133"/>
      <c r="D255" s="207" t="s">
        <v>153</v>
      </c>
      <c r="E255" s="134" t="s">
        <v>1</v>
      </c>
      <c r="F255" s="209" t="s">
        <v>753</v>
      </c>
      <c r="H255" s="210">
        <v>1E-3</v>
      </c>
      <c r="L255" s="133"/>
      <c r="M255" s="135"/>
      <c r="T255" s="136"/>
      <c r="AT255" s="134" t="s">
        <v>153</v>
      </c>
      <c r="AU255" s="134" t="s">
        <v>85</v>
      </c>
      <c r="AV255" s="13" t="s">
        <v>85</v>
      </c>
      <c r="AW255" s="13" t="s">
        <v>32</v>
      </c>
      <c r="AX255" s="13" t="s">
        <v>76</v>
      </c>
      <c r="AY255" s="134" t="s">
        <v>144</v>
      </c>
    </row>
    <row r="256" spans="2:65" s="13" customFormat="1">
      <c r="B256" s="133"/>
      <c r="D256" s="207" t="s">
        <v>153</v>
      </c>
      <c r="E256" s="134" t="s">
        <v>1</v>
      </c>
      <c r="F256" s="209" t="s">
        <v>754</v>
      </c>
      <c r="H256" s="210">
        <v>2.1000000000000001E-2</v>
      </c>
      <c r="L256" s="133"/>
      <c r="M256" s="135"/>
      <c r="T256" s="136"/>
      <c r="AT256" s="134" t="s">
        <v>153</v>
      </c>
      <c r="AU256" s="134" t="s">
        <v>85</v>
      </c>
      <c r="AV256" s="13" t="s">
        <v>85</v>
      </c>
      <c r="AW256" s="13" t="s">
        <v>32</v>
      </c>
      <c r="AX256" s="13" t="s">
        <v>76</v>
      </c>
      <c r="AY256" s="134" t="s">
        <v>144</v>
      </c>
    </row>
    <row r="257" spans="2:65" s="14" customFormat="1">
      <c r="B257" s="137"/>
      <c r="D257" s="207" t="s">
        <v>153</v>
      </c>
      <c r="E257" s="138" t="s">
        <v>1</v>
      </c>
      <c r="F257" s="211" t="s">
        <v>175</v>
      </c>
      <c r="H257" s="212">
        <v>2.1999999999999999E-2</v>
      </c>
      <c r="L257" s="137"/>
      <c r="M257" s="139"/>
      <c r="T257" s="140"/>
      <c r="AT257" s="138" t="s">
        <v>153</v>
      </c>
      <c r="AU257" s="138" t="s">
        <v>85</v>
      </c>
      <c r="AV257" s="14" t="s">
        <v>151</v>
      </c>
      <c r="AW257" s="14" t="s">
        <v>32</v>
      </c>
      <c r="AX257" s="14" t="s">
        <v>83</v>
      </c>
      <c r="AY257" s="138" t="s">
        <v>144</v>
      </c>
    </row>
    <row r="258" spans="2:65" s="1" customFormat="1" ht="44.25" customHeight="1">
      <c r="B258" s="27"/>
      <c r="C258" s="201" t="s">
        <v>375</v>
      </c>
      <c r="D258" s="201" t="s">
        <v>146</v>
      </c>
      <c r="E258" s="202" t="s">
        <v>397</v>
      </c>
      <c r="F258" s="203" t="s">
        <v>398</v>
      </c>
      <c r="G258" s="204" t="s">
        <v>205</v>
      </c>
      <c r="H258" s="205">
        <v>2.4E-2</v>
      </c>
      <c r="I258" s="192"/>
      <c r="J258" s="206">
        <f>ROUND(I258*H258,2)</f>
        <v>0</v>
      </c>
      <c r="K258" s="203" t="s">
        <v>150</v>
      </c>
      <c r="L258" s="27"/>
      <c r="M258" s="149" t="s">
        <v>1</v>
      </c>
      <c r="N258" s="150" t="s">
        <v>42</v>
      </c>
      <c r="O258" s="151">
        <v>3.327</v>
      </c>
      <c r="P258" s="151">
        <f>O258*H258</f>
        <v>7.9848000000000002E-2</v>
      </c>
      <c r="Q258" s="151">
        <v>0</v>
      </c>
      <c r="R258" s="151">
        <f>Q258*H258</f>
        <v>0</v>
      </c>
      <c r="S258" s="151">
        <v>0</v>
      </c>
      <c r="T258" s="152">
        <f>S258*H258</f>
        <v>0</v>
      </c>
      <c r="AR258" s="127" t="s">
        <v>242</v>
      </c>
      <c r="AT258" s="127" t="s">
        <v>146</v>
      </c>
      <c r="AU258" s="127" t="s">
        <v>85</v>
      </c>
      <c r="AY258" s="17" t="s">
        <v>144</v>
      </c>
      <c r="BE258" s="128">
        <f>IF(N258="základní",J258,0)</f>
        <v>0</v>
      </c>
      <c r="BF258" s="128">
        <f>IF(N258="snížená",J258,0)</f>
        <v>0</v>
      </c>
      <c r="BG258" s="128">
        <f>IF(N258="zákl. přenesená",J258,0)</f>
        <v>0</v>
      </c>
      <c r="BH258" s="128">
        <f>IF(N258="sníž. přenesená",J258,0)</f>
        <v>0</v>
      </c>
      <c r="BI258" s="128">
        <f>IF(N258="nulová",J258,0)</f>
        <v>0</v>
      </c>
      <c r="BJ258" s="17" t="s">
        <v>83</v>
      </c>
      <c r="BK258" s="128">
        <f>ROUND(I258*H258,2)</f>
        <v>0</v>
      </c>
      <c r="BL258" s="17" t="s">
        <v>242</v>
      </c>
      <c r="BM258" s="127" t="s">
        <v>755</v>
      </c>
    </row>
    <row r="259" spans="2:65" s="1" customFormat="1" ht="6.95" customHeight="1">
      <c r="B259" s="39"/>
      <c r="C259" s="40"/>
      <c r="D259" s="40"/>
      <c r="E259" s="40"/>
      <c r="F259" s="40"/>
      <c r="G259" s="40"/>
      <c r="H259" s="40"/>
      <c r="I259" s="40"/>
      <c r="J259" s="40"/>
      <c r="K259" s="40"/>
      <c r="L259" s="27"/>
    </row>
  </sheetData>
  <sheetProtection algorithmName="SHA-512" hashValue="Smtxfb7ghJWQyd6lsEgf4Q6XdNxEhY+9U6ZOggABlO0+QKer1bNWeK0u5Q+WNdI4Kvb7iDQ8tMGk5GEQFswtIg==" saltValue="qxGPfzORkAkDUCveMq7bJw==" spinCount="100000" sheet="1" objects="1" scenarios="1"/>
  <autoFilter ref="C129:K258" xr:uid="{00000000-0009-0000-0000-000004000000}"/>
  <mergeCells count="12">
    <mergeCell ref="L2:V2"/>
    <mergeCell ref="E87:H87"/>
    <mergeCell ref="E89:H89"/>
    <mergeCell ref="E118:H118"/>
    <mergeCell ref="E120:H120"/>
    <mergeCell ref="E122:H122"/>
    <mergeCell ref="E7:H7"/>
    <mergeCell ref="E9:H9"/>
    <mergeCell ref="E11:H11"/>
    <mergeCell ref="E29:H29"/>
    <mergeCell ref="E85:H85"/>
    <mergeCell ref="E20:H20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39"/>
  <sheetViews>
    <sheetView showGridLines="0" topLeftCell="A125" zoomScaleNormal="100" zoomScaleSheetLayoutView="85" workbookViewId="0">
      <selection activeCell="I132" sqref="I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.66406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111</v>
      </c>
      <c r="L4" s="20"/>
      <c r="M4" s="82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4" t="s">
        <v>14</v>
      </c>
      <c r="L6" s="20"/>
    </row>
    <row r="7" spans="2:46" ht="16.5" customHeight="1">
      <c r="B7" s="20"/>
      <c r="E7" s="304" t="str">
        <f>'Rekapitulace stavby'!K6</f>
        <v>Revitalizace toku a vývařiště Svrateckého náhonu</v>
      </c>
      <c r="F7" s="305"/>
      <c r="G7" s="305"/>
      <c r="H7" s="305"/>
      <c r="L7" s="20"/>
    </row>
    <row r="8" spans="2:46" s="1" customFormat="1" ht="12" customHeight="1">
      <c r="B8" s="27"/>
      <c r="D8" s="24" t="s">
        <v>112</v>
      </c>
      <c r="L8" s="27"/>
    </row>
    <row r="9" spans="2:46" s="1" customFormat="1" ht="16.5" customHeight="1">
      <c r="B9" s="27"/>
      <c r="E9" s="292" t="s">
        <v>756</v>
      </c>
      <c r="F9" s="306"/>
      <c r="G9" s="306"/>
      <c r="H9" s="306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16</v>
      </c>
      <c r="F11" s="23" t="s">
        <v>1</v>
      </c>
      <c r="I11" s="24" t="s">
        <v>17</v>
      </c>
      <c r="J11" s="23" t="s">
        <v>1</v>
      </c>
      <c r="L11" s="27"/>
    </row>
    <row r="12" spans="2:46" s="1" customFormat="1" ht="12" customHeight="1">
      <c r="B12" s="27"/>
      <c r="D12" s="24" t="s">
        <v>18</v>
      </c>
      <c r="F12" s="23" t="s">
        <v>19</v>
      </c>
      <c r="I12" s="24" t="s">
        <v>20</v>
      </c>
      <c r="J12" s="45"/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3" t="s">
        <v>23</v>
      </c>
      <c r="L14" s="27"/>
    </row>
    <row r="15" spans="2:46" s="1" customFormat="1" ht="18" customHeight="1">
      <c r="B15" s="27"/>
      <c r="E15" s="23" t="s">
        <v>24</v>
      </c>
      <c r="I15" s="24" t="s">
        <v>25</v>
      </c>
      <c r="J15" s="23" t="s">
        <v>26</v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1363</v>
      </c>
      <c r="I17" s="24" t="s">
        <v>22</v>
      </c>
      <c r="J17" s="158" t="s">
        <v>1362</v>
      </c>
      <c r="L17" s="27"/>
    </row>
    <row r="18" spans="2:12" s="1" customFormat="1" ht="18" customHeight="1">
      <c r="B18" s="27"/>
      <c r="E18" s="259" t="s">
        <v>1362</v>
      </c>
      <c r="F18" s="267"/>
      <c r="G18" s="267"/>
      <c r="H18" s="267"/>
      <c r="I18" s="24" t="s">
        <v>25</v>
      </c>
      <c r="J18" s="158" t="s">
        <v>1362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28</v>
      </c>
      <c r="I20" s="24" t="s">
        <v>22</v>
      </c>
      <c r="J20" s="23" t="s">
        <v>29</v>
      </c>
      <c r="L20" s="27"/>
    </row>
    <row r="21" spans="2:12" s="1" customFormat="1" ht="18" customHeight="1">
      <c r="B21" s="27"/>
      <c r="E21" s="23" t="s">
        <v>30</v>
      </c>
      <c r="I21" s="24" t="s">
        <v>25</v>
      </c>
      <c r="J21" s="23" t="s">
        <v>31</v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33</v>
      </c>
      <c r="I23" s="24" t="s">
        <v>22</v>
      </c>
      <c r="J23" s="23" t="s">
        <v>1</v>
      </c>
      <c r="L23" s="27"/>
    </row>
    <row r="24" spans="2:12" s="1" customFormat="1" ht="18" customHeight="1">
      <c r="B24" s="27"/>
      <c r="E24" s="23" t="s">
        <v>34</v>
      </c>
      <c r="I24" s="24" t="s">
        <v>25</v>
      </c>
      <c r="J24" s="23" t="s">
        <v>1</v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35</v>
      </c>
      <c r="L26" s="27"/>
    </row>
    <row r="27" spans="2:12" s="7" customFormat="1" ht="71.25" customHeight="1">
      <c r="B27" s="83"/>
      <c r="E27" s="270" t="s">
        <v>36</v>
      </c>
      <c r="F27" s="270"/>
      <c r="G27" s="270"/>
      <c r="H27" s="270"/>
      <c r="L27" s="83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6"/>
      <c r="E29" s="46"/>
      <c r="F29" s="46"/>
      <c r="G29" s="46"/>
      <c r="H29" s="46"/>
      <c r="I29" s="46"/>
      <c r="J29" s="46"/>
      <c r="K29" s="46"/>
      <c r="L29" s="27"/>
    </row>
    <row r="30" spans="2:12" s="1" customFormat="1" ht="25.35" customHeight="1">
      <c r="B30" s="27"/>
      <c r="D30" s="84" t="s">
        <v>37</v>
      </c>
      <c r="J30" s="57">
        <f>ROUND(J129, 2)</f>
        <v>0</v>
      </c>
      <c r="L30" s="27"/>
    </row>
    <row r="31" spans="2:12" s="1" customFormat="1" ht="6.95" customHeight="1">
      <c r="B31" s="27"/>
      <c r="D31" s="46"/>
      <c r="E31" s="46"/>
      <c r="F31" s="46"/>
      <c r="G31" s="46"/>
      <c r="H31" s="46"/>
      <c r="I31" s="46"/>
      <c r="J31" s="46"/>
      <c r="K31" s="46"/>
      <c r="L31" s="27"/>
    </row>
    <row r="32" spans="2:12" s="1" customFormat="1" ht="14.45" customHeight="1">
      <c r="B32" s="27"/>
      <c r="F32" s="30" t="s">
        <v>39</v>
      </c>
      <c r="I32" s="30" t="s">
        <v>38</v>
      </c>
      <c r="J32" s="30" t="s">
        <v>40</v>
      </c>
      <c r="L32" s="27"/>
    </row>
    <row r="33" spans="2:12" s="1" customFormat="1" ht="14.45" customHeight="1">
      <c r="B33" s="27"/>
      <c r="D33" s="48" t="s">
        <v>41</v>
      </c>
      <c r="E33" s="24" t="s">
        <v>42</v>
      </c>
      <c r="F33" s="75">
        <f>ROUND((SUM(BE129:BE238)),  2)</f>
        <v>0</v>
      </c>
      <c r="I33" s="85">
        <v>0.21</v>
      </c>
      <c r="J33" s="75">
        <f>ROUND(((SUM(BE129:BE238))*I33),  2)</f>
        <v>0</v>
      </c>
      <c r="L33" s="27"/>
    </row>
    <row r="34" spans="2:12" s="1" customFormat="1" ht="14.45" customHeight="1">
      <c r="B34" s="27"/>
      <c r="E34" s="24" t="s">
        <v>43</v>
      </c>
      <c r="F34" s="75">
        <f>ROUND((SUM(BF129:BF238)),  2)</f>
        <v>0</v>
      </c>
      <c r="I34" s="85">
        <v>0.12</v>
      </c>
      <c r="J34" s="75">
        <f>ROUND(((SUM(BF129:BF238))*I34),  2)</f>
        <v>0</v>
      </c>
      <c r="L34" s="27"/>
    </row>
    <row r="35" spans="2:12" s="1" customFormat="1" ht="14.45" hidden="1" customHeight="1">
      <c r="B35" s="27"/>
      <c r="E35" s="24" t="s">
        <v>44</v>
      </c>
      <c r="F35" s="75">
        <f>ROUND((SUM(BG129:BG238)),  2)</f>
        <v>0</v>
      </c>
      <c r="I35" s="85">
        <v>0.21</v>
      </c>
      <c r="J35" s="75">
        <f>0</f>
        <v>0</v>
      </c>
      <c r="L35" s="27"/>
    </row>
    <row r="36" spans="2:12" s="1" customFormat="1" ht="14.45" hidden="1" customHeight="1">
      <c r="B36" s="27"/>
      <c r="E36" s="24" t="s">
        <v>45</v>
      </c>
      <c r="F36" s="75">
        <f>ROUND((SUM(BH129:BH238)),  2)</f>
        <v>0</v>
      </c>
      <c r="I36" s="85">
        <v>0.12</v>
      </c>
      <c r="J36" s="75">
        <f>0</f>
        <v>0</v>
      </c>
      <c r="L36" s="27"/>
    </row>
    <row r="37" spans="2:12" s="1" customFormat="1" ht="14.45" hidden="1" customHeight="1">
      <c r="B37" s="27"/>
      <c r="E37" s="24" t="s">
        <v>46</v>
      </c>
      <c r="F37" s="75">
        <f>ROUND((SUM(BI129:BI238)),  2)</f>
        <v>0</v>
      </c>
      <c r="I37" s="85">
        <v>0</v>
      </c>
      <c r="J37" s="75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SUM(J30:J37)</f>
        <v>0</v>
      </c>
      <c r="K39" s="91"/>
      <c r="L39" s="27"/>
    </row>
    <row r="40" spans="2:12" s="1" customFormat="1" ht="14.45" customHeight="1">
      <c r="B40" s="27"/>
      <c r="L40" s="27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7"/>
      <c r="D50" s="36" t="s">
        <v>50</v>
      </c>
      <c r="E50" s="37"/>
      <c r="F50" s="37"/>
      <c r="G50" s="36" t="s">
        <v>51</v>
      </c>
      <c r="H50" s="37"/>
      <c r="I50" s="37"/>
      <c r="J50" s="37"/>
      <c r="K50" s="37"/>
      <c r="L50" s="27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27"/>
      <c r="D61" s="38" t="s">
        <v>52</v>
      </c>
      <c r="E61" s="29"/>
      <c r="F61" s="92" t="s">
        <v>53</v>
      </c>
      <c r="G61" s="38" t="s">
        <v>52</v>
      </c>
      <c r="H61" s="29"/>
      <c r="I61" s="29"/>
      <c r="J61" s="93" t="s">
        <v>53</v>
      </c>
      <c r="K61" s="29"/>
      <c r="L61" s="27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27"/>
      <c r="D65" s="36" t="s">
        <v>54</v>
      </c>
      <c r="E65" s="37"/>
      <c r="F65" s="37"/>
      <c r="G65" s="36" t="s">
        <v>1364</v>
      </c>
      <c r="H65" s="37"/>
      <c r="I65" s="37"/>
      <c r="J65" s="37"/>
      <c r="K65" s="37"/>
      <c r="L65" s="27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27"/>
      <c r="D76" s="38" t="s">
        <v>52</v>
      </c>
      <c r="E76" s="29"/>
      <c r="F76" s="92" t="s">
        <v>53</v>
      </c>
      <c r="G76" s="38" t="s">
        <v>52</v>
      </c>
      <c r="H76" s="29"/>
      <c r="I76" s="29"/>
      <c r="J76" s="93" t="s">
        <v>53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>
      <c r="B82" s="27"/>
      <c r="C82" s="21" t="s">
        <v>114</v>
      </c>
      <c r="L82" s="27"/>
    </row>
    <row r="83" spans="2:47" s="1" customFormat="1" ht="6.95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16.5" customHeight="1">
      <c r="B85" s="27"/>
      <c r="E85" s="304" t="str">
        <f>E7</f>
        <v>Revitalizace toku a vývařiště Svrateckého náhonu</v>
      </c>
      <c r="F85" s="305"/>
      <c r="G85" s="305"/>
      <c r="H85" s="305"/>
      <c r="L85" s="27"/>
    </row>
    <row r="86" spans="2:47" s="1" customFormat="1" ht="12" customHeight="1">
      <c r="B86" s="27"/>
      <c r="C86" s="24" t="s">
        <v>112</v>
      </c>
      <c r="L86" s="27"/>
    </row>
    <row r="87" spans="2:47" s="1" customFormat="1" ht="16.5" customHeight="1">
      <c r="B87" s="27"/>
      <c r="E87" s="292" t="str">
        <f>E9</f>
        <v>SO 03 - Plocha sportoviště</v>
      </c>
      <c r="F87" s="306"/>
      <c r="G87" s="306"/>
      <c r="H87" s="306"/>
      <c r="L87" s="27"/>
    </row>
    <row r="88" spans="2:47" s="1" customFormat="1" ht="6.95" customHeight="1">
      <c r="B88" s="27"/>
      <c r="L88" s="27"/>
    </row>
    <row r="89" spans="2:47" s="1" customFormat="1" ht="12" customHeight="1">
      <c r="B89" s="27"/>
      <c r="C89" s="24" t="s">
        <v>18</v>
      </c>
      <c r="F89" s="23" t="str">
        <f>F12</f>
        <v>Brno- Svratecký náhon</v>
      </c>
      <c r="I89" s="24" t="s">
        <v>20</v>
      </c>
      <c r="J89" s="45" t="str">
        <f>IF(J12="","",J12)</f>
        <v/>
      </c>
      <c r="L89" s="27"/>
    </row>
    <row r="90" spans="2:47" s="1" customFormat="1" ht="6.95" customHeight="1">
      <c r="B90" s="27"/>
      <c r="L90" s="27"/>
    </row>
    <row r="91" spans="2:47" s="1" customFormat="1" ht="15.2" customHeight="1">
      <c r="B91" s="27"/>
      <c r="C91" s="24" t="s">
        <v>21</v>
      </c>
      <c r="F91" s="23" t="str">
        <f>E15</f>
        <v>Statutární město Brno</v>
      </c>
      <c r="I91" s="24" t="s">
        <v>28</v>
      </c>
      <c r="J91" s="25" t="str">
        <f>E21</f>
        <v>ŠINDLAR s.r.o.</v>
      </c>
      <c r="L91" s="27"/>
    </row>
    <row r="92" spans="2:47" s="1" customFormat="1" ht="15.2" customHeight="1">
      <c r="B92" s="27"/>
      <c r="C92" s="24" t="s">
        <v>1363</v>
      </c>
      <c r="F92" s="23" t="str">
        <f>IF(E18="","",E18)</f>
        <v>Vyplň údaj</v>
      </c>
      <c r="I92" s="24" t="s">
        <v>33</v>
      </c>
      <c r="J92" s="25" t="str">
        <f>E24</f>
        <v>Roman Bárta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4" t="s">
        <v>115</v>
      </c>
      <c r="D94" s="86"/>
      <c r="E94" s="86"/>
      <c r="F94" s="86"/>
      <c r="G94" s="86"/>
      <c r="H94" s="86"/>
      <c r="I94" s="86"/>
      <c r="J94" s="95" t="s">
        <v>116</v>
      </c>
      <c r="K94" s="86"/>
      <c r="L94" s="27"/>
    </row>
    <row r="95" spans="2:47" s="1" customFormat="1" ht="10.35" customHeight="1">
      <c r="B95" s="27"/>
      <c r="L95" s="27"/>
    </row>
    <row r="96" spans="2:47" s="1" customFormat="1" ht="22.9" customHeight="1">
      <c r="B96" s="27"/>
      <c r="C96" s="96" t="s">
        <v>117</v>
      </c>
      <c r="J96" s="57">
        <f>J129</f>
        <v>0</v>
      </c>
      <c r="L96" s="27"/>
      <c r="AU96" s="17" t="s">
        <v>118</v>
      </c>
    </row>
    <row r="97" spans="2:12" s="8" customFormat="1" ht="24.95" customHeight="1">
      <c r="B97" s="97"/>
      <c r="D97" s="98" t="s">
        <v>119</v>
      </c>
      <c r="E97" s="99"/>
      <c r="F97" s="99"/>
      <c r="G97" s="99"/>
      <c r="H97" s="99"/>
      <c r="I97" s="99"/>
      <c r="J97" s="100">
        <f>J130</f>
        <v>0</v>
      </c>
      <c r="L97" s="97"/>
    </row>
    <row r="98" spans="2:12" s="9" customFormat="1" ht="19.899999999999999" customHeight="1">
      <c r="B98" s="101"/>
      <c r="D98" s="102" t="s">
        <v>120</v>
      </c>
      <c r="E98" s="103"/>
      <c r="F98" s="103"/>
      <c r="G98" s="103"/>
      <c r="H98" s="103"/>
      <c r="I98" s="103"/>
      <c r="J98" s="104">
        <f>J131</f>
        <v>0</v>
      </c>
      <c r="L98" s="101"/>
    </row>
    <row r="99" spans="2:12" s="9" customFormat="1" ht="19.899999999999999" customHeight="1">
      <c r="B99" s="101"/>
      <c r="D99" s="102" t="s">
        <v>757</v>
      </c>
      <c r="E99" s="103"/>
      <c r="F99" s="103"/>
      <c r="G99" s="103"/>
      <c r="H99" s="103"/>
      <c r="I99" s="103"/>
      <c r="J99" s="104">
        <f>J181</f>
        <v>0</v>
      </c>
      <c r="L99" s="101"/>
    </row>
    <row r="100" spans="2:12" s="9" customFormat="1" ht="19.899999999999999" customHeight="1">
      <c r="B100" s="101"/>
      <c r="D100" s="102" t="s">
        <v>121</v>
      </c>
      <c r="E100" s="103"/>
      <c r="F100" s="103"/>
      <c r="G100" s="103"/>
      <c r="H100" s="103"/>
      <c r="I100" s="103"/>
      <c r="J100" s="104">
        <f>J188</f>
        <v>0</v>
      </c>
      <c r="L100" s="101"/>
    </row>
    <row r="101" spans="2:12" s="9" customFormat="1" ht="19.899999999999999" customHeight="1">
      <c r="B101" s="101"/>
      <c r="D101" s="102" t="s">
        <v>122</v>
      </c>
      <c r="E101" s="103"/>
      <c r="F101" s="103"/>
      <c r="G101" s="103"/>
      <c r="H101" s="103"/>
      <c r="I101" s="103"/>
      <c r="J101" s="104">
        <f>J195</f>
        <v>0</v>
      </c>
      <c r="L101" s="101"/>
    </row>
    <row r="102" spans="2:12" s="9" customFormat="1" ht="19.899999999999999" customHeight="1">
      <c r="B102" s="101"/>
      <c r="D102" s="102" t="s">
        <v>758</v>
      </c>
      <c r="E102" s="103"/>
      <c r="F102" s="103"/>
      <c r="G102" s="103"/>
      <c r="H102" s="103"/>
      <c r="I102" s="103"/>
      <c r="J102" s="104">
        <f>J202</f>
        <v>0</v>
      </c>
      <c r="L102" s="101"/>
    </row>
    <row r="103" spans="2:12" s="9" customFormat="1" ht="19.899999999999999" customHeight="1">
      <c r="B103" s="101"/>
      <c r="D103" s="102" t="s">
        <v>759</v>
      </c>
      <c r="E103" s="103"/>
      <c r="F103" s="103"/>
      <c r="G103" s="103"/>
      <c r="H103" s="103"/>
      <c r="I103" s="103"/>
      <c r="J103" s="104">
        <f>J206</f>
        <v>0</v>
      </c>
      <c r="L103" s="101"/>
    </row>
    <row r="104" spans="2:12" s="9" customFormat="1" ht="19.899999999999999" customHeight="1">
      <c r="B104" s="101"/>
      <c r="D104" s="102" t="s">
        <v>123</v>
      </c>
      <c r="E104" s="103"/>
      <c r="F104" s="103"/>
      <c r="G104" s="103"/>
      <c r="H104" s="103"/>
      <c r="I104" s="103"/>
      <c r="J104" s="104">
        <f>J208</f>
        <v>0</v>
      </c>
      <c r="L104" s="101"/>
    </row>
    <row r="105" spans="2:12" s="9" customFormat="1" ht="19.899999999999999" customHeight="1">
      <c r="B105" s="101"/>
      <c r="D105" s="102" t="s">
        <v>421</v>
      </c>
      <c r="E105" s="103"/>
      <c r="F105" s="103"/>
      <c r="G105" s="103"/>
      <c r="H105" s="103"/>
      <c r="I105" s="103"/>
      <c r="J105" s="104">
        <f>J222</f>
        <v>0</v>
      </c>
      <c r="L105" s="101"/>
    </row>
    <row r="106" spans="2:12" s="9" customFormat="1" ht="19.899999999999999" customHeight="1">
      <c r="B106" s="101"/>
      <c r="D106" s="102" t="s">
        <v>124</v>
      </c>
      <c r="E106" s="103"/>
      <c r="F106" s="103"/>
      <c r="G106" s="103"/>
      <c r="H106" s="103"/>
      <c r="I106" s="103"/>
      <c r="J106" s="104">
        <f>J228</f>
        <v>0</v>
      </c>
      <c r="L106" s="101"/>
    </row>
    <row r="107" spans="2:12" s="8" customFormat="1" ht="24.95" customHeight="1">
      <c r="B107" s="97"/>
      <c r="D107" s="98" t="s">
        <v>125</v>
      </c>
      <c r="E107" s="99"/>
      <c r="F107" s="99"/>
      <c r="G107" s="99"/>
      <c r="H107" s="99"/>
      <c r="I107" s="99"/>
      <c r="J107" s="100">
        <f>J230</f>
        <v>0</v>
      </c>
      <c r="L107" s="97"/>
    </row>
    <row r="108" spans="2:12" s="9" customFormat="1" ht="19.899999999999999" customHeight="1">
      <c r="B108" s="101"/>
      <c r="D108" s="102" t="s">
        <v>760</v>
      </c>
      <c r="E108" s="103"/>
      <c r="F108" s="103"/>
      <c r="G108" s="103"/>
      <c r="H108" s="103"/>
      <c r="I108" s="103"/>
      <c r="J108" s="104">
        <f>J231</f>
        <v>0</v>
      </c>
      <c r="L108" s="101"/>
    </row>
    <row r="109" spans="2:12" s="8" customFormat="1" ht="24.95" customHeight="1">
      <c r="B109" s="97"/>
      <c r="D109" s="98" t="s">
        <v>761</v>
      </c>
      <c r="E109" s="99"/>
      <c r="F109" s="99"/>
      <c r="G109" s="99"/>
      <c r="H109" s="99"/>
      <c r="I109" s="99"/>
      <c r="J109" s="100">
        <f>J237</f>
        <v>0</v>
      </c>
      <c r="L109" s="97"/>
    </row>
    <row r="110" spans="2:12" s="1" customFormat="1" ht="21.75" customHeight="1">
      <c r="B110" s="27"/>
      <c r="L110" s="27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7"/>
    </row>
    <row r="115" spans="2:20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7"/>
    </row>
    <row r="116" spans="2:20" s="1" customFormat="1" ht="24.95" customHeight="1">
      <c r="B116" s="27"/>
      <c r="C116" s="21" t="s">
        <v>129</v>
      </c>
      <c r="L116" s="27"/>
    </row>
    <row r="117" spans="2:20" s="1" customFormat="1" ht="6.95" customHeight="1">
      <c r="B117" s="27"/>
      <c r="L117" s="27"/>
    </row>
    <row r="118" spans="2:20" s="1" customFormat="1" ht="12" customHeight="1">
      <c r="B118" s="27"/>
      <c r="C118" s="24" t="s">
        <v>14</v>
      </c>
      <c r="L118" s="27"/>
    </row>
    <row r="119" spans="2:20" s="1" customFormat="1" ht="16.5" customHeight="1">
      <c r="B119" s="27"/>
      <c r="E119" s="304" t="str">
        <f>E7</f>
        <v>Revitalizace toku a vývařiště Svrateckého náhonu</v>
      </c>
      <c r="F119" s="305"/>
      <c r="G119" s="305"/>
      <c r="H119" s="305"/>
      <c r="L119" s="27"/>
    </row>
    <row r="120" spans="2:20" s="1" customFormat="1" ht="12" customHeight="1">
      <c r="B120" s="27"/>
      <c r="C120" s="24" t="s">
        <v>112</v>
      </c>
      <c r="L120" s="27"/>
    </row>
    <row r="121" spans="2:20" s="1" customFormat="1" ht="16.5" customHeight="1">
      <c r="B121" s="27"/>
      <c r="E121" s="292" t="str">
        <f>E9</f>
        <v>SO 03 - Plocha sportoviště</v>
      </c>
      <c r="F121" s="306"/>
      <c r="G121" s="306"/>
      <c r="H121" s="306"/>
      <c r="L121" s="27"/>
    </row>
    <row r="122" spans="2:20" s="1" customFormat="1" ht="6.95" customHeight="1">
      <c r="B122" s="27"/>
      <c r="L122" s="27"/>
    </row>
    <row r="123" spans="2:20" s="1" customFormat="1" ht="12" customHeight="1">
      <c r="B123" s="27"/>
      <c r="C123" s="24" t="s">
        <v>18</v>
      </c>
      <c r="F123" s="23" t="str">
        <f>F12</f>
        <v>Brno- Svratecký náhon</v>
      </c>
      <c r="I123" s="24" t="s">
        <v>20</v>
      </c>
      <c r="J123" s="45" t="str">
        <f>IF(J12="","",J12)</f>
        <v/>
      </c>
      <c r="L123" s="27"/>
    </row>
    <row r="124" spans="2:20" s="1" customFormat="1" ht="6.95" customHeight="1">
      <c r="B124" s="27"/>
      <c r="L124" s="27"/>
    </row>
    <row r="125" spans="2:20" s="1" customFormat="1" ht="15.2" customHeight="1">
      <c r="B125" s="27"/>
      <c r="C125" s="24" t="s">
        <v>21</v>
      </c>
      <c r="F125" s="23" t="str">
        <f>E15</f>
        <v>Statutární město Brno</v>
      </c>
      <c r="I125" s="24" t="s">
        <v>28</v>
      </c>
      <c r="J125" s="25" t="str">
        <f>E21</f>
        <v>ŠINDLAR s.r.o.</v>
      </c>
      <c r="L125" s="27"/>
    </row>
    <row r="126" spans="2:20" s="1" customFormat="1" ht="15.2" customHeight="1">
      <c r="B126" s="27"/>
      <c r="C126" s="24" t="s">
        <v>1363</v>
      </c>
      <c r="F126" s="23" t="str">
        <f>IF(E18="","",E18)</f>
        <v>Vyplň údaj</v>
      </c>
      <c r="I126" s="24" t="s">
        <v>33</v>
      </c>
      <c r="J126" s="25" t="str">
        <f>E24</f>
        <v>Roman Bárta</v>
      </c>
      <c r="L126" s="27"/>
    </row>
    <row r="127" spans="2:20" s="1" customFormat="1" ht="10.35" customHeight="1">
      <c r="B127" s="27"/>
      <c r="L127" s="27"/>
    </row>
    <row r="128" spans="2:20" s="10" customFormat="1" ht="29.25" customHeight="1">
      <c r="B128" s="105"/>
      <c r="C128" s="193" t="s">
        <v>130</v>
      </c>
      <c r="D128" s="194" t="s">
        <v>61</v>
      </c>
      <c r="E128" s="194" t="s">
        <v>57</v>
      </c>
      <c r="F128" s="194" t="s">
        <v>58</v>
      </c>
      <c r="G128" s="194" t="s">
        <v>131</v>
      </c>
      <c r="H128" s="194" t="s">
        <v>132</v>
      </c>
      <c r="I128" s="194" t="s">
        <v>133</v>
      </c>
      <c r="J128" s="194" t="s">
        <v>116</v>
      </c>
      <c r="K128" s="195" t="s">
        <v>134</v>
      </c>
      <c r="L128" s="105"/>
      <c r="M128" s="52" t="s">
        <v>1</v>
      </c>
      <c r="N128" s="53" t="s">
        <v>41</v>
      </c>
      <c r="O128" s="53" t="s">
        <v>135</v>
      </c>
      <c r="P128" s="53" t="s">
        <v>136</v>
      </c>
      <c r="Q128" s="53" t="s">
        <v>137</v>
      </c>
      <c r="R128" s="53" t="s">
        <v>138</v>
      </c>
      <c r="S128" s="53" t="s">
        <v>139</v>
      </c>
      <c r="T128" s="54" t="s">
        <v>140</v>
      </c>
    </row>
    <row r="129" spans="2:65" s="1" customFormat="1" ht="22.9" customHeight="1">
      <c r="B129" s="27"/>
      <c r="C129" s="171" t="s">
        <v>141</v>
      </c>
      <c r="J129" s="196">
        <f>BK129</f>
        <v>0</v>
      </c>
      <c r="L129" s="27"/>
      <c r="M129" s="55"/>
      <c r="N129" s="46"/>
      <c r="O129" s="46"/>
      <c r="P129" s="106">
        <f>P130+P230+P237</f>
        <v>908.02520000000015</v>
      </c>
      <c r="Q129" s="46"/>
      <c r="R129" s="106">
        <f>R130+R230+R237</f>
        <v>174.82625146000001</v>
      </c>
      <c r="S129" s="46"/>
      <c r="T129" s="107">
        <f>T130+T230+T237</f>
        <v>133.82699999999997</v>
      </c>
      <c r="AT129" s="17" t="s">
        <v>75</v>
      </c>
      <c r="AU129" s="17" t="s">
        <v>118</v>
      </c>
      <c r="BK129" s="108">
        <f>BK130+BK230+BK237</f>
        <v>0</v>
      </c>
    </row>
    <row r="130" spans="2:65" s="11" customFormat="1" ht="25.9" customHeight="1">
      <c r="B130" s="109"/>
      <c r="D130" s="110" t="s">
        <v>75</v>
      </c>
      <c r="E130" s="197" t="s">
        <v>142</v>
      </c>
      <c r="F130" s="197" t="s">
        <v>143</v>
      </c>
      <c r="J130" s="198">
        <f>BK130</f>
        <v>0</v>
      </c>
      <c r="L130" s="109"/>
      <c r="M130" s="111"/>
      <c r="P130" s="112">
        <f>P131+P181+P188+P195+P202+P206+P208+P222+P228</f>
        <v>906.6278480000002</v>
      </c>
      <c r="R130" s="112">
        <f>R131+R181+R188+R195+R202+R206+R208+R222+R228</f>
        <v>174.82576546000001</v>
      </c>
      <c r="T130" s="113">
        <f>T131+T181+T188+T195+T202+T206+T208+T222+T228</f>
        <v>133.82699999999997</v>
      </c>
      <c r="AR130" s="110" t="s">
        <v>83</v>
      </c>
      <c r="AT130" s="114" t="s">
        <v>75</v>
      </c>
      <c r="AU130" s="114" t="s">
        <v>76</v>
      </c>
      <c r="AY130" s="110" t="s">
        <v>144</v>
      </c>
      <c r="BK130" s="115">
        <f>BK131+BK181+BK188+BK195+BK202+BK206+BK208+BK222+BK228</f>
        <v>0</v>
      </c>
    </row>
    <row r="131" spans="2:65" s="11" customFormat="1" ht="22.9" customHeight="1">
      <c r="B131" s="109"/>
      <c r="D131" s="110" t="s">
        <v>75</v>
      </c>
      <c r="E131" s="199" t="s">
        <v>83</v>
      </c>
      <c r="F131" s="199" t="s">
        <v>145</v>
      </c>
      <c r="J131" s="200">
        <f>BK131</f>
        <v>0</v>
      </c>
      <c r="L131" s="109"/>
      <c r="M131" s="111"/>
      <c r="P131" s="112">
        <f>SUM(P132:P180)</f>
        <v>171.59015200000002</v>
      </c>
      <c r="R131" s="112">
        <f>SUM(R132:R180)</f>
        <v>142.56</v>
      </c>
      <c r="T131" s="113">
        <f>SUM(T132:T180)</f>
        <v>0</v>
      </c>
      <c r="AR131" s="110" t="s">
        <v>83</v>
      </c>
      <c r="AT131" s="114" t="s">
        <v>75</v>
      </c>
      <c r="AU131" s="114" t="s">
        <v>83</v>
      </c>
      <c r="AY131" s="110" t="s">
        <v>144</v>
      </c>
      <c r="BK131" s="115">
        <f>SUM(BK132:BK180)</f>
        <v>0</v>
      </c>
    </row>
    <row r="132" spans="2:65" s="1" customFormat="1" ht="33" customHeight="1">
      <c r="B132" s="27"/>
      <c r="C132" s="201" t="s">
        <v>83</v>
      </c>
      <c r="D132" s="201" t="s">
        <v>146</v>
      </c>
      <c r="E132" s="202" t="s">
        <v>762</v>
      </c>
      <c r="F132" s="203" t="s">
        <v>763</v>
      </c>
      <c r="G132" s="204" t="s">
        <v>149</v>
      </c>
      <c r="H132" s="205">
        <v>144</v>
      </c>
      <c r="I132" s="192"/>
      <c r="J132" s="206">
        <f>ROUND(I132*H132,2)</f>
        <v>0</v>
      </c>
      <c r="K132" s="203" t="s">
        <v>150</v>
      </c>
      <c r="L132" s="27"/>
      <c r="M132" s="123" t="s">
        <v>1</v>
      </c>
      <c r="N132" s="124" t="s">
        <v>42</v>
      </c>
      <c r="O132" s="125">
        <v>0.21199999999999999</v>
      </c>
      <c r="P132" s="125">
        <f>O132*H132</f>
        <v>30.527999999999999</v>
      </c>
      <c r="Q132" s="125">
        <v>0</v>
      </c>
      <c r="R132" s="125">
        <f>Q132*H132</f>
        <v>0</v>
      </c>
      <c r="S132" s="125">
        <v>0</v>
      </c>
      <c r="T132" s="126">
        <f>S132*H132</f>
        <v>0</v>
      </c>
      <c r="AR132" s="127" t="s">
        <v>151</v>
      </c>
      <c r="AT132" s="127" t="s">
        <v>146</v>
      </c>
      <c r="AU132" s="127" t="s">
        <v>85</v>
      </c>
      <c r="AY132" s="17" t="s">
        <v>144</v>
      </c>
      <c r="BE132" s="128">
        <f>IF(N132="základní",J132,0)</f>
        <v>0</v>
      </c>
      <c r="BF132" s="128">
        <f>IF(N132="snížená",J132,0)</f>
        <v>0</v>
      </c>
      <c r="BG132" s="128">
        <f>IF(N132="zákl. přenesená",J132,0)</f>
        <v>0</v>
      </c>
      <c r="BH132" s="128">
        <f>IF(N132="sníž. přenesená",J132,0)</f>
        <v>0</v>
      </c>
      <c r="BI132" s="128">
        <f>IF(N132="nulová",J132,0)</f>
        <v>0</v>
      </c>
      <c r="BJ132" s="17" t="s">
        <v>83</v>
      </c>
      <c r="BK132" s="128">
        <f>ROUND(I132*H132,2)</f>
        <v>0</v>
      </c>
      <c r="BL132" s="17" t="s">
        <v>151</v>
      </c>
      <c r="BM132" s="127" t="s">
        <v>764</v>
      </c>
    </row>
    <row r="133" spans="2:65" s="12" customFormat="1">
      <c r="B133" s="129"/>
      <c r="D133" s="207" t="s">
        <v>153</v>
      </c>
      <c r="E133" s="130" t="s">
        <v>1</v>
      </c>
      <c r="F133" s="208" t="s">
        <v>161</v>
      </c>
      <c r="H133" s="130" t="s">
        <v>1</v>
      </c>
      <c r="L133" s="129"/>
      <c r="M133" s="131"/>
      <c r="T133" s="132"/>
      <c r="AT133" s="130" t="s">
        <v>153</v>
      </c>
      <c r="AU133" s="130" t="s">
        <v>85</v>
      </c>
      <c r="AV133" s="12" t="s">
        <v>83</v>
      </c>
      <c r="AW133" s="12" t="s">
        <v>32</v>
      </c>
      <c r="AX133" s="12" t="s">
        <v>76</v>
      </c>
      <c r="AY133" s="130" t="s">
        <v>144</v>
      </c>
    </row>
    <row r="134" spans="2:65" s="12" customFormat="1">
      <c r="B134" s="129"/>
      <c r="D134" s="207" t="s">
        <v>153</v>
      </c>
      <c r="E134" s="130" t="s">
        <v>1</v>
      </c>
      <c r="F134" s="208" t="s">
        <v>156</v>
      </c>
      <c r="H134" s="130" t="s">
        <v>1</v>
      </c>
      <c r="L134" s="129"/>
      <c r="M134" s="131"/>
      <c r="T134" s="132"/>
      <c r="AT134" s="130" t="s">
        <v>153</v>
      </c>
      <c r="AU134" s="130" t="s">
        <v>85</v>
      </c>
      <c r="AV134" s="12" t="s">
        <v>83</v>
      </c>
      <c r="AW134" s="12" t="s">
        <v>32</v>
      </c>
      <c r="AX134" s="12" t="s">
        <v>76</v>
      </c>
      <c r="AY134" s="130" t="s">
        <v>144</v>
      </c>
    </row>
    <row r="135" spans="2:65" s="13" customFormat="1">
      <c r="B135" s="133"/>
      <c r="D135" s="207" t="s">
        <v>153</v>
      </c>
      <c r="E135" s="134" t="s">
        <v>1</v>
      </c>
      <c r="F135" s="209" t="s">
        <v>765</v>
      </c>
      <c r="H135" s="210">
        <v>144</v>
      </c>
      <c r="L135" s="133"/>
      <c r="M135" s="135"/>
      <c r="T135" s="136"/>
      <c r="AT135" s="134" t="s">
        <v>153</v>
      </c>
      <c r="AU135" s="134" t="s">
        <v>85</v>
      </c>
      <c r="AV135" s="13" t="s">
        <v>85</v>
      </c>
      <c r="AW135" s="13" t="s">
        <v>32</v>
      </c>
      <c r="AX135" s="13" t="s">
        <v>83</v>
      </c>
      <c r="AY135" s="134" t="s">
        <v>144</v>
      </c>
    </row>
    <row r="136" spans="2:65" s="1" customFormat="1" ht="49.15" customHeight="1">
      <c r="B136" s="27"/>
      <c r="C136" s="201" t="s">
        <v>85</v>
      </c>
      <c r="D136" s="201" t="s">
        <v>146</v>
      </c>
      <c r="E136" s="202" t="s">
        <v>766</v>
      </c>
      <c r="F136" s="203" t="s">
        <v>767</v>
      </c>
      <c r="G136" s="204" t="s">
        <v>149</v>
      </c>
      <c r="H136" s="205">
        <v>2.3359999999999999</v>
      </c>
      <c r="I136" s="192"/>
      <c r="J136" s="206">
        <f>ROUND(I136*H136,2)</f>
        <v>0</v>
      </c>
      <c r="K136" s="203" t="s">
        <v>150</v>
      </c>
      <c r="L136" s="27"/>
      <c r="M136" s="123" t="s">
        <v>1</v>
      </c>
      <c r="N136" s="124" t="s">
        <v>42</v>
      </c>
      <c r="O136" s="125">
        <v>3</v>
      </c>
      <c r="P136" s="125">
        <f>O136*H136</f>
        <v>7.0079999999999991</v>
      </c>
      <c r="Q136" s="125">
        <v>0</v>
      </c>
      <c r="R136" s="125">
        <f>Q136*H136</f>
        <v>0</v>
      </c>
      <c r="S136" s="125">
        <v>0</v>
      </c>
      <c r="T136" s="126">
        <f>S136*H136</f>
        <v>0</v>
      </c>
      <c r="AR136" s="127" t="s">
        <v>151</v>
      </c>
      <c r="AT136" s="127" t="s">
        <v>146</v>
      </c>
      <c r="AU136" s="127" t="s">
        <v>85</v>
      </c>
      <c r="AY136" s="17" t="s">
        <v>144</v>
      </c>
      <c r="BE136" s="128">
        <f>IF(N136="základní",J136,0)</f>
        <v>0</v>
      </c>
      <c r="BF136" s="128">
        <f>IF(N136="snížená",J136,0)</f>
        <v>0</v>
      </c>
      <c r="BG136" s="128">
        <f>IF(N136="zákl. přenesená",J136,0)</f>
        <v>0</v>
      </c>
      <c r="BH136" s="128">
        <f>IF(N136="sníž. přenesená",J136,0)</f>
        <v>0</v>
      </c>
      <c r="BI136" s="128">
        <f>IF(N136="nulová",J136,0)</f>
        <v>0</v>
      </c>
      <c r="BJ136" s="17" t="s">
        <v>83</v>
      </c>
      <c r="BK136" s="128">
        <f>ROUND(I136*H136,2)</f>
        <v>0</v>
      </c>
      <c r="BL136" s="17" t="s">
        <v>151</v>
      </c>
      <c r="BM136" s="127" t="s">
        <v>768</v>
      </c>
    </row>
    <row r="137" spans="2:65" s="12" customFormat="1">
      <c r="B137" s="129"/>
      <c r="D137" s="207" t="s">
        <v>153</v>
      </c>
      <c r="E137" s="130" t="s">
        <v>1</v>
      </c>
      <c r="F137" s="208" t="s">
        <v>769</v>
      </c>
      <c r="H137" s="130" t="s">
        <v>1</v>
      </c>
      <c r="L137" s="129"/>
      <c r="M137" s="131"/>
      <c r="T137" s="132"/>
      <c r="AT137" s="130" t="s">
        <v>153</v>
      </c>
      <c r="AU137" s="130" t="s">
        <v>85</v>
      </c>
      <c r="AV137" s="12" t="s">
        <v>83</v>
      </c>
      <c r="AW137" s="12" t="s">
        <v>32</v>
      </c>
      <c r="AX137" s="12" t="s">
        <v>76</v>
      </c>
      <c r="AY137" s="130" t="s">
        <v>144</v>
      </c>
    </row>
    <row r="138" spans="2:65" s="13" customFormat="1">
      <c r="B138" s="133"/>
      <c r="D138" s="207" t="s">
        <v>153</v>
      </c>
      <c r="E138" s="134" t="s">
        <v>1</v>
      </c>
      <c r="F138" s="209" t="s">
        <v>770</v>
      </c>
      <c r="H138" s="210">
        <v>0.8</v>
      </c>
      <c r="L138" s="133"/>
      <c r="M138" s="135"/>
      <c r="T138" s="136"/>
      <c r="AT138" s="134" t="s">
        <v>153</v>
      </c>
      <c r="AU138" s="134" t="s">
        <v>85</v>
      </c>
      <c r="AV138" s="13" t="s">
        <v>85</v>
      </c>
      <c r="AW138" s="13" t="s">
        <v>32</v>
      </c>
      <c r="AX138" s="13" t="s">
        <v>76</v>
      </c>
      <c r="AY138" s="134" t="s">
        <v>144</v>
      </c>
    </row>
    <row r="139" spans="2:65" s="12" customFormat="1">
      <c r="B139" s="129"/>
      <c r="D139" s="207" t="s">
        <v>153</v>
      </c>
      <c r="E139" s="130" t="s">
        <v>1</v>
      </c>
      <c r="F139" s="208" t="s">
        <v>771</v>
      </c>
      <c r="H139" s="130" t="s">
        <v>1</v>
      </c>
      <c r="L139" s="129"/>
      <c r="M139" s="131"/>
      <c r="T139" s="132"/>
      <c r="AT139" s="130" t="s">
        <v>153</v>
      </c>
      <c r="AU139" s="130" t="s">
        <v>85</v>
      </c>
      <c r="AV139" s="12" t="s">
        <v>83</v>
      </c>
      <c r="AW139" s="12" t="s">
        <v>32</v>
      </c>
      <c r="AX139" s="12" t="s">
        <v>76</v>
      </c>
      <c r="AY139" s="130" t="s">
        <v>144</v>
      </c>
    </row>
    <row r="140" spans="2:65" s="13" customFormat="1">
      <c r="B140" s="133"/>
      <c r="D140" s="207" t="s">
        <v>153</v>
      </c>
      <c r="E140" s="134" t="s">
        <v>1</v>
      </c>
      <c r="F140" s="209" t="s">
        <v>772</v>
      </c>
      <c r="H140" s="210">
        <v>1.536</v>
      </c>
      <c r="L140" s="133"/>
      <c r="M140" s="135"/>
      <c r="T140" s="136"/>
      <c r="AT140" s="134" t="s">
        <v>153</v>
      </c>
      <c r="AU140" s="134" t="s">
        <v>85</v>
      </c>
      <c r="AV140" s="13" t="s">
        <v>85</v>
      </c>
      <c r="AW140" s="13" t="s">
        <v>32</v>
      </c>
      <c r="AX140" s="13" t="s">
        <v>76</v>
      </c>
      <c r="AY140" s="134" t="s">
        <v>144</v>
      </c>
    </row>
    <row r="141" spans="2:65" s="14" customFormat="1">
      <c r="B141" s="137"/>
      <c r="D141" s="207" t="s">
        <v>153</v>
      </c>
      <c r="E141" s="138" t="s">
        <v>1</v>
      </c>
      <c r="F141" s="211" t="s">
        <v>175</v>
      </c>
      <c r="H141" s="212">
        <v>2.3359999999999999</v>
      </c>
      <c r="L141" s="137"/>
      <c r="M141" s="139"/>
      <c r="T141" s="140"/>
      <c r="AT141" s="138" t="s">
        <v>153</v>
      </c>
      <c r="AU141" s="138" t="s">
        <v>85</v>
      </c>
      <c r="AV141" s="14" t="s">
        <v>151</v>
      </c>
      <c r="AW141" s="14" t="s">
        <v>32</v>
      </c>
      <c r="AX141" s="14" t="s">
        <v>83</v>
      </c>
      <c r="AY141" s="138" t="s">
        <v>144</v>
      </c>
    </row>
    <row r="142" spans="2:65" s="1" customFormat="1" ht="44.25" customHeight="1">
      <c r="B142" s="27"/>
      <c r="C142" s="201" t="s">
        <v>163</v>
      </c>
      <c r="D142" s="201" t="s">
        <v>146</v>
      </c>
      <c r="E142" s="202" t="s">
        <v>773</v>
      </c>
      <c r="F142" s="203" t="s">
        <v>774</v>
      </c>
      <c r="G142" s="204" t="s">
        <v>149</v>
      </c>
      <c r="H142" s="205">
        <v>15.56</v>
      </c>
      <c r="I142" s="192"/>
      <c r="J142" s="206">
        <f>ROUND(I142*H142,2)</f>
        <v>0</v>
      </c>
      <c r="K142" s="203" t="s">
        <v>150</v>
      </c>
      <c r="L142" s="27"/>
      <c r="M142" s="123" t="s">
        <v>1</v>
      </c>
      <c r="N142" s="124" t="s">
        <v>42</v>
      </c>
      <c r="O142" s="125">
        <v>1.72</v>
      </c>
      <c r="P142" s="125">
        <f>O142*H142</f>
        <v>26.763200000000001</v>
      </c>
      <c r="Q142" s="125">
        <v>0</v>
      </c>
      <c r="R142" s="125">
        <f>Q142*H142</f>
        <v>0</v>
      </c>
      <c r="S142" s="125">
        <v>0</v>
      </c>
      <c r="T142" s="126">
        <f>S142*H142</f>
        <v>0</v>
      </c>
      <c r="AR142" s="127" t="s">
        <v>151</v>
      </c>
      <c r="AT142" s="127" t="s">
        <v>146</v>
      </c>
      <c r="AU142" s="127" t="s">
        <v>85</v>
      </c>
      <c r="AY142" s="17" t="s">
        <v>144</v>
      </c>
      <c r="BE142" s="128">
        <f>IF(N142="základní",J142,0)</f>
        <v>0</v>
      </c>
      <c r="BF142" s="128">
        <f>IF(N142="snížená",J142,0)</f>
        <v>0</v>
      </c>
      <c r="BG142" s="128">
        <f>IF(N142="zákl. přenesená",J142,0)</f>
        <v>0</v>
      </c>
      <c r="BH142" s="128">
        <f>IF(N142="sníž. přenesená",J142,0)</f>
        <v>0</v>
      </c>
      <c r="BI142" s="128">
        <f>IF(N142="nulová",J142,0)</f>
        <v>0</v>
      </c>
      <c r="BJ142" s="17" t="s">
        <v>83</v>
      </c>
      <c r="BK142" s="128">
        <f>ROUND(I142*H142,2)</f>
        <v>0</v>
      </c>
      <c r="BL142" s="17" t="s">
        <v>151</v>
      </c>
      <c r="BM142" s="127" t="s">
        <v>775</v>
      </c>
    </row>
    <row r="143" spans="2:65" s="12" customFormat="1">
      <c r="B143" s="129"/>
      <c r="D143" s="207" t="s">
        <v>153</v>
      </c>
      <c r="E143" s="130" t="s">
        <v>1</v>
      </c>
      <c r="F143" s="208" t="s">
        <v>776</v>
      </c>
      <c r="H143" s="130" t="s">
        <v>1</v>
      </c>
      <c r="L143" s="129"/>
      <c r="M143" s="131"/>
      <c r="T143" s="132"/>
      <c r="AT143" s="130" t="s">
        <v>153</v>
      </c>
      <c r="AU143" s="130" t="s">
        <v>85</v>
      </c>
      <c r="AV143" s="12" t="s">
        <v>83</v>
      </c>
      <c r="AW143" s="12" t="s">
        <v>32</v>
      </c>
      <c r="AX143" s="12" t="s">
        <v>76</v>
      </c>
      <c r="AY143" s="130" t="s">
        <v>144</v>
      </c>
    </row>
    <row r="144" spans="2:65" s="13" customFormat="1">
      <c r="B144" s="133"/>
      <c r="D144" s="207" t="s">
        <v>153</v>
      </c>
      <c r="E144" s="134" t="s">
        <v>1</v>
      </c>
      <c r="F144" s="209" t="s">
        <v>777</v>
      </c>
      <c r="H144" s="210">
        <v>15.56</v>
      </c>
      <c r="L144" s="133"/>
      <c r="M144" s="135"/>
      <c r="T144" s="136"/>
      <c r="AT144" s="134" t="s">
        <v>153</v>
      </c>
      <c r="AU144" s="134" t="s">
        <v>85</v>
      </c>
      <c r="AV144" s="13" t="s">
        <v>85</v>
      </c>
      <c r="AW144" s="13" t="s">
        <v>32</v>
      </c>
      <c r="AX144" s="13" t="s">
        <v>83</v>
      </c>
      <c r="AY144" s="134" t="s">
        <v>144</v>
      </c>
    </row>
    <row r="145" spans="2:65" s="1" customFormat="1" ht="62.65" customHeight="1">
      <c r="B145" s="27"/>
      <c r="C145" s="201" t="s">
        <v>151</v>
      </c>
      <c r="D145" s="201" t="s">
        <v>146</v>
      </c>
      <c r="E145" s="202" t="s">
        <v>168</v>
      </c>
      <c r="F145" s="203" t="s">
        <v>169</v>
      </c>
      <c r="G145" s="204" t="s">
        <v>149</v>
      </c>
      <c r="H145" s="205">
        <v>281.39999999999998</v>
      </c>
      <c r="I145" s="192"/>
      <c r="J145" s="206">
        <f>ROUND(I145*H145,2)</f>
        <v>0</v>
      </c>
      <c r="K145" s="203" t="s">
        <v>150</v>
      </c>
      <c r="L145" s="27"/>
      <c r="M145" s="123" t="s">
        <v>1</v>
      </c>
      <c r="N145" s="124" t="s">
        <v>42</v>
      </c>
      <c r="O145" s="125">
        <v>4.3999999999999997E-2</v>
      </c>
      <c r="P145" s="125">
        <f>O145*H145</f>
        <v>12.381599999999999</v>
      </c>
      <c r="Q145" s="125">
        <v>0</v>
      </c>
      <c r="R145" s="125">
        <f>Q145*H145</f>
        <v>0</v>
      </c>
      <c r="S145" s="125">
        <v>0</v>
      </c>
      <c r="T145" s="126">
        <f>S145*H145</f>
        <v>0</v>
      </c>
      <c r="AR145" s="127" t="s">
        <v>151</v>
      </c>
      <c r="AT145" s="127" t="s">
        <v>146</v>
      </c>
      <c r="AU145" s="127" t="s">
        <v>85</v>
      </c>
      <c r="AY145" s="17" t="s">
        <v>144</v>
      </c>
      <c r="BE145" s="128">
        <f>IF(N145="základní",J145,0)</f>
        <v>0</v>
      </c>
      <c r="BF145" s="128">
        <f>IF(N145="snížená",J145,0)</f>
        <v>0</v>
      </c>
      <c r="BG145" s="128">
        <f>IF(N145="zákl. přenesená",J145,0)</f>
        <v>0</v>
      </c>
      <c r="BH145" s="128">
        <f>IF(N145="sníž. přenesená",J145,0)</f>
        <v>0</v>
      </c>
      <c r="BI145" s="128">
        <f>IF(N145="nulová",J145,0)</f>
        <v>0</v>
      </c>
      <c r="BJ145" s="17" t="s">
        <v>83</v>
      </c>
      <c r="BK145" s="128">
        <f>ROUND(I145*H145,2)</f>
        <v>0</v>
      </c>
      <c r="BL145" s="17" t="s">
        <v>151</v>
      </c>
      <c r="BM145" s="127" t="s">
        <v>778</v>
      </c>
    </row>
    <row r="146" spans="2:65" s="12" customFormat="1">
      <c r="B146" s="129"/>
      <c r="D146" s="207" t="s">
        <v>153</v>
      </c>
      <c r="E146" s="130" t="s">
        <v>1</v>
      </c>
      <c r="F146" s="208" t="s">
        <v>779</v>
      </c>
      <c r="H146" s="130" t="s">
        <v>1</v>
      </c>
      <c r="L146" s="129"/>
      <c r="M146" s="131"/>
      <c r="T146" s="132"/>
      <c r="AT146" s="130" t="s">
        <v>153</v>
      </c>
      <c r="AU146" s="130" t="s">
        <v>85</v>
      </c>
      <c r="AV146" s="12" t="s">
        <v>83</v>
      </c>
      <c r="AW146" s="12" t="s">
        <v>32</v>
      </c>
      <c r="AX146" s="12" t="s">
        <v>76</v>
      </c>
      <c r="AY146" s="130" t="s">
        <v>144</v>
      </c>
    </row>
    <row r="147" spans="2:65" s="13" customFormat="1">
      <c r="B147" s="133"/>
      <c r="D147" s="207" t="s">
        <v>153</v>
      </c>
      <c r="E147" s="134" t="s">
        <v>1</v>
      </c>
      <c r="F147" s="209" t="s">
        <v>780</v>
      </c>
      <c r="H147" s="210">
        <v>281.39999999999998</v>
      </c>
      <c r="L147" s="133"/>
      <c r="M147" s="135"/>
      <c r="T147" s="136"/>
      <c r="AT147" s="134" t="s">
        <v>153</v>
      </c>
      <c r="AU147" s="134" t="s">
        <v>85</v>
      </c>
      <c r="AV147" s="13" t="s">
        <v>85</v>
      </c>
      <c r="AW147" s="13" t="s">
        <v>32</v>
      </c>
      <c r="AX147" s="13" t="s">
        <v>83</v>
      </c>
      <c r="AY147" s="134" t="s">
        <v>144</v>
      </c>
    </row>
    <row r="148" spans="2:65" s="1" customFormat="1" ht="62.65" customHeight="1">
      <c r="B148" s="27"/>
      <c r="C148" s="201" t="s">
        <v>176</v>
      </c>
      <c r="D148" s="201" t="s">
        <v>146</v>
      </c>
      <c r="E148" s="202" t="s">
        <v>177</v>
      </c>
      <c r="F148" s="203" t="s">
        <v>178</v>
      </c>
      <c r="G148" s="204" t="s">
        <v>149</v>
      </c>
      <c r="H148" s="205">
        <v>21.196000000000002</v>
      </c>
      <c r="I148" s="192"/>
      <c r="J148" s="206">
        <f>ROUND(I148*H148,2)</f>
        <v>0</v>
      </c>
      <c r="K148" s="203" t="s">
        <v>150</v>
      </c>
      <c r="L148" s="27"/>
      <c r="M148" s="123" t="s">
        <v>1</v>
      </c>
      <c r="N148" s="124" t="s">
        <v>42</v>
      </c>
      <c r="O148" s="125">
        <v>8.6999999999999994E-2</v>
      </c>
      <c r="P148" s="125">
        <f>O148*H148</f>
        <v>1.844052</v>
      </c>
      <c r="Q148" s="125">
        <v>0</v>
      </c>
      <c r="R148" s="125">
        <f>Q148*H148</f>
        <v>0</v>
      </c>
      <c r="S148" s="125">
        <v>0</v>
      </c>
      <c r="T148" s="126">
        <f>S148*H148</f>
        <v>0</v>
      </c>
      <c r="AR148" s="127" t="s">
        <v>151</v>
      </c>
      <c r="AT148" s="127" t="s">
        <v>146</v>
      </c>
      <c r="AU148" s="127" t="s">
        <v>85</v>
      </c>
      <c r="AY148" s="17" t="s">
        <v>144</v>
      </c>
      <c r="BE148" s="128">
        <f>IF(N148="základní",J148,0)</f>
        <v>0</v>
      </c>
      <c r="BF148" s="128">
        <f>IF(N148="snížená",J148,0)</f>
        <v>0</v>
      </c>
      <c r="BG148" s="128">
        <f>IF(N148="zákl. přenesená",J148,0)</f>
        <v>0</v>
      </c>
      <c r="BH148" s="128">
        <f>IF(N148="sníž. přenesená",J148,0)</f>
        <v>0</v>
      </c>
      <c r="BI148" s="128">
        <f>IF(N148="nulová",J148,0)</f>
        <v>0</v>
      </c>
      <c r="BJ148" s="17" t="s">
        <v>83</v>
      </c>
      <c r="BK148" s="128">
        <f>ROUND(I148*H148,2)</f>
        <v>0</v>
      </c>
      <c r="BL148" s="17" t="s">
        <v>151</v>
      </c>
      <c r="BM148" s="127" t="s">
        <v>781</v>
      </c>
    </row>
    <row r="149" spans="2:65" s="12" customFormat="1">
      <c r="B149" s="129"/>
      <c r="D149" s="207" t="s">
        <v>153</v>
      </c>
      <c r="E149" s="130" t="s">
        <v>1</v>
      </c>
      <c r="F149" s="208" t="s">
        <v>782</v>
      </c>
      <c r="H149" s="130" t="s">
        <v>1</v>
      </c>
      <c r="L149" s="129"/>
      <c r="M149" s="131"/>
      <c r="T149" s="132"/>
      <c r="AT149" s="130" t="s">
        <v>153</v>
      </c>
      <c r="AU149" s="130" t="s">
        <v>85</v>
      </c>
      <c r="AV149" s="12" t="s">
        <v>83</v>
      </c>
      <c r="AW149" s="12" t="s">
        <v>32</v>
      </c>
      <c r="AX149" s="12" t="s">
        <v>76</v>
      </c>
      <c r="AY149" s="130" t="s">
        <v>144</v>
      </c>
    </row>
    <row r="150" spans="2:65" s="13" customFormat="1">
      <c r="B150" s="133"/>
      <c r="D150" s="207" t="s">
        <v>153</v>
      </c>
      <c r="E150" s="134" t="s">
        <v>1</v>
      </c>
      <c r="F150" s="209" t="s">
        <v>783</v>
      </c>
      <c r="H150" s="210">
        <v>161.89599999999999</v>
      </c>
      <c r="L150" s="133"/>
      <c r="M150" s="135"/>
      <c r="T150" s="136"/>
      <c r="AT150" s="134" t="s">
        <v>153</v>
      </c>
      <c r="AU150" s="134" t="s">
        <v>85</v>
      </c>
      <c r="AV150" s="13" t="s">
        <v>85</v>
      </c>
      <c r="AW150" s="13" t="s">
        <v>32</v>
      </c>
      <c r="AX150" s="13" t="s">
        <v>76</v>
      </c>
      <c r="AY150" s="134" t="s">
        <v>144</v>
      </c>
    </row>
    <row r="151" spans="2:65" s="13" customFormat="1">
      <c r="B151" s="133"/>
      <c r="D151" s="207" t="s">
        <v>153</v>
      </c>
      <c r="E151" s="134" t="s">
        <v>1</v>
      </c>
      <c r="F151" s="209" t="s">
        <v>784</v>
      </c>
      <c r="H151" s="210">
        <v>-140.69999999999999</v>
      </c>
      <c r="L151" s="133"/>
      <c r="M151" s="135"/>
      <c r="T151" s="136"/>
      <c r="AT151" s="134" t="s">
        <v>153</v>
      </c>
      <c r="AU151" s="134" t="s">
        <v>85</v>
      </c>
      <c r="AV151" s="13" t="s">
        <v>85</v>
      </c>
      <c r="AW151" s="13" t="s">
        <v>32</v>
      </c>
      <c r="AX151" s="13" t="s">
        <v>76</v>
      </c>
      <c r="AY151" s="134" t="s">
        <v>144</v>
      </c>
    </row>
    <row r="152" spans="2:65" s="14" customFormat="1">
      <c r="B152" s="137"/>
      <c r="D152" s="207" t="s">
        <v>153</v>
      </c>
      <c r="E152" s="138" t="s">
        <v>1</v>
      </c>
      <c r="F152" s="211" t="s">
        <v>175</v>
      </c>
      <c r="H152" s="212">
        <v>21.196000000000002</v>
      </c>
      <c r="L152" s="137"/>
      <c r="M152" s="139"/>
      <c r="T152" s="140"/>
      <c r="AT152" s="138" t="s">
        <v>153</v>
      </c>
      <c r="AU152" s="138" t="s">
        <v>85</v>
      </c>
      <c r="AV152" s="14" t="s">
        <v>151</v>
      </c>
      <c r="AW152" s="14" t="s">
        <v>32</v>
      </c>
      <c r="AX152" s="14" t="s">
        <v>83</v>
      </c>
      <c r="AY152" s="138" t="s">
        <v>144</v>
      </c>
    </row>
    <row r="153" spans="2:65" s="1" customFormat="1" ht="66.75" customHeight="1">
      <c r="B153" s="27"/>
      <c r="C153" s="201" t="s">
        <v>185</v>
      </c>
      <c r="D153" s="201" t="s">
        <v>146</v>
      </c>
      <c r="E153" s="202" t="s">
        <v>186</v>
      </c>
      <c r="F153" s="203" t="s">
        <v>785</v>
      </c>
      <c r="G153" s="204" t="s">
        <v>149</v>
      </c>
      <c r="H153" s="205">
        <v>211.96</v>
      </c>
      <c r="I153" s="192"/>
      <c r="J153" s="206">
        <f>ROUND(I153*H153,2)</f>
        <v>0</v>
      </c>
      <c r="K153" s="203" t="s">
        <v>150</v>
      </c>
      <c r="L153" s="27"/>
      <c r="M153" s="123" t="s">
        <v>1</v>
      </c>
      <c r="N153" s="124" t="s">
        <v>42</v>
      </c>
      <c r="O153" s="125">
        <v>5.0000000000000001E-3</v>
      </c>
      <c r="P153" s="125">
        <f>O153*H153</f>
        <v>1.0598000000000001</v>
      </c>
      <c r="Q153" s="125">
        <v>0</v>
      </c>
      <c r="R153" s="125">
        <f>Q153*H153</f>
        <v>0</v>
      </c>
      <c r="S153" s="125">
        <v>0</v>
      </c>
      <c r="T153" s="126">
        <f>S153*H153</f>
        <v>0</v>
      </c>
      <c r="AR153" s="127" t="s">
        <v>151</v>
      </c>
      <c r="AT153" s="127" t="s">
        <v>146</v>
      </c>
      <c r="AU153" s="127" t="s">
        <v>85</v>
      </c>
      <c r="AY153" s="17" t="s">
        <v>144</v>
      </c>
      <c r="BE153" s="128">
        <f>IF(N153="základní",J153,0)</f>
        <v>0</v>
      </c>
      <c r="BF153" s="128">
        <f>IF(N153="snížená",J153,0)</f>
        <v>0</v>
      </c>
      <c r="BG153" s="128">
        <f>IF(N153="zákl. přenesená",J153,0)</f>
        <v>0</v>
      </c>
      <c r="BH153" s="128">
        <f>IF(N153="sníž. přenesená",J153,0)</f>
        <v>0</v>
      </c>
      <c r="BI153" s="128">
        <f>IF(N153="nulová",J153,0)</f>
        <v>0</v>
      </c>
      <c r="BJ153" s="17" t="s">
        <v>83</v>
      </c>
      <c r="BK153" s="128">
        <f>ROUND(I153*H153,2)</f>
        <v>0</v>
      </c>
      <c r="BL153" s="17" t="s">
        <v>151</v>
      </c>
      <c r="BM153" s="127" t="s">
        <v>786</v>
      </c>
    </row>
    <row r="154" spans="2:65" s="12" customFormat="1">
      <c r="B154" s="129"/>
      <c r="D154" s="207" t="s">
        <v>153</v>
      </c>
      <c r="E154" s="130" t="s">
        <v>1</v>
      </c>
      <c r="F154" s="208" t="s">
        <v>189</v>
      </c>
      <c r="H154" s="130" t="s">
        <v>1</v>
      </c>
      <c r="L154" s="129"/>
      <c r="M154" s="131"/>
      <c r="T154" s="132"/>
      <c r="AT154" s="130" t="s">
        <v>153</v>
      </c>
      <c r="AU154" s="130" t="s">
        <v>85</v>
      </c>
      <c r="AV154" s="12" t="s">
        <v>83</v>
      </c>
      <c r="AW154" s="12" t="s">
        <v>32</v>
      </c>
      <c r="AX154" s="12" t="s">
        <v>76</v>
      </c>
      <c r="AY154" s="130" t="s">
        <v>144</v>
      </c>
    </row>
    <row r="155" spans="2:65" s="13" customFormat="1">
      <c r="B155" s="133"/>
      <c r="D155" s="207" t="s">
        <v>153</v>
      </c>
      <c r="E155" s="134" t="s">
        <v>1</v>
      </c>
      <c r="F155" s="209" t="s">
        <v>787</v>
      </c>
      <c r="H155" s="210">
        <v>211.96</v>
      </c>
      <c r="L155" s="133"/>
      <c r="M155" s="135"/>
      <c r="T155" s="136"/>
      <c r="AT155" s="134" t="s">
        <v>153</v>
      </c>
      <c r="AU155" s="134" t="s">
        <v>85</v>
      </c>
      <c r="AV155" s="13" t="s">
        <v>85</v>
      </c>
      <c r="AW155" s="13" t="s">
        <v>32</v>
      </c>
      <c r="AX155" s="13" t="s">
        <v>83</v>
      </c>
      <c r="AY155" s="134" t="s">
        <v>144</v>
      </c>
    </row>
    <row r="156" spans="2:65" s="1" customFormat="1" ht="44.25" customHeight="1">
      <c r="B156" s="27"/>
      <c r="C156" s="201" t="s">
        <v>107</v>
      </c>
      <c r="D156" s="201" t="s">
        <v>146</v>
      </c>
      <c r="E156" s="202" t="s">
        <v>192</v>
      </c>
      <c r="F156" s="203" t="s">
        <v>193</v>
      </c>
      <c r="G156" s="204" t="s">
        <v>149</v>
      </c>
      <c r="H156" s="205">
        <v>140.69999999999999</v>
      </c>
      <c r="I156" s="192"/>
      <c r="J156" s="206">
        <f>ROUND(I156*H156,2)</f>
        <v>0</v>
      </c>
      <c r="K156" s="203" t="s">
        <v>150</v>
      </c>
      <c r="L156" s="27"/>
      <c r="M156" s="123" t="s">
        <v>1</v>
      </c>
      <c r="N156" s="124" t="s">
        <v>42</v>
      </c>
      <c r="O156" s="125">
        <v>0.19700000000000001</v>
      </c>
      <c r="P156" s="125">
        <f>O156*H156</f>
        <v>27.7179</v>
      </c>
      <c r="Q156" s="125">
        <v>0</v>
      </c>
      <c r="R156" s="125">
        <f>Q156*H156</f>
        <v>0</v>
      </c>
      <c r="S156" s="125">
        <v>0</v>
      </c>
      <c r="T156" s="126">
        <f>S156*H156</f>
        <v>0</v>
      </c>
      <c r="AR156" s="127" t="s">
        <v>151</v>
      </c>
      <c r="AT156" s="127" t="s">
        <v>146</v>
      </c>
      <c r="AU156" s="127" t="s">
        <v>85</v>
      </c>
      <c r="AY156" s="17" t="s">
        <v>144</v>
      </c>
      <c r="BE156" s="128">
        <f>IF(N156="základní",J156,0)</f>
        <v>0</v>
      </c>
      <c r="BF156" s="128">
        <f>IF(N156="snížená",J156,0)</f>
        <v>0</v>
      </c>
      <c r="BG156" s="128">
        <f>IF(N156="zákl. přenesená",J156,0)</f>
        <v>0</v>
      </c>
      <c r="BH156" s="128">
        <f>IF(N156="sníž. přenesená",J156,0)</f>
        <v>0</v>
      </c>
      <c r="BI156" s="128">
        <f>IF(N156="nulová",J156,0)</f>
        <v>0</v>
      </c>
      <c r="BJ156" s="17" t="s">
        <v>83</v>
      </c>
      <c r="BK156" s="128">
        <f>ROUND(I156*H156,2)</f>
        <v>0</v>
      </c>
      <c r="BL156" s="17" t="s">
        <v>151</v>
      </c>
      <c r="BM156" s="127" t="s">
        <v>788</v>
      </c>
    </row>
    <row r="157" spans="2:65" s="12" customFormat="1">
      <c r="B157" s="129"/>
      <c r="D157" s="207" t="s">
        <v>153</v>
      </c>
      <c r="E157" s="130" t="s">
        <v>1</v>
      </c>
      <c r="F157" s="208" t="s">
        <v>789</v>
      </c>
      <c r="H157" s="130" t="s">
        <v>1</v>
      </c>
      <c r="L157" s="129"/>
      <c r="M157" s="131"/>
      <c r="T157" s="132"/>
      <c r="AT157" s="130" t="s">
        <v>153</v>
      </c>
      <c r="AU157" s="130" t="s">
        <v>85</v>
      </c>
      <c r="AV157" s="12" t="s">
        <v>83</v>
      </c>
      <c r="AW157" s="12" t="s">
        <v>32</v>
      </c>
      <c r="AX157" s="12" t="s">
        <v>76</v>
      </c>
      <c r="AY157" s="130" t="s">
        <v>144</v>
      </c>
    </row>
    <row r="158" spans="2:65" s="13" customFormat="1">
      <c r="B158" s="133"/>
      <c r="D158" s="207" t="s">
        <v>153</v>
      </c>
      <c r="E158" s="134" t="s">
        <v>1</v>
      </c>
      <c r="F158" s="209" t="s">
        <v>790</v>
      </c>
      <c r="H158" s="210">
        <v>140.69999999999999</v>
      </c>
      <c r="L158" s="133"/>
      <c r="M158" s="135"/>
      <c r="T158" s="136"/>
      <c r="AT158" s="134" t="s">
        <v>153</v>
      </c>
      <c r="AU158" s="134" t="s">
        <v>85</v>
      </c>
      <c r="AV158" s="13" t="s">
        <v>85</v>
      </c>
      <c r="AW158" s="13" t="s">
        <v>32</v>
      </c>
      <c r="AX158" s="13" t="s">
        <v>83</v>
      </c>
      <c r="AY158" s="134" t="s">
        <v>144</v>
      </c>
    </row>
    <row r="159" spans="2:65" s="1" customFormat="1" ht="44.25" customHeight="1">
      <c r="B159" s="27"/>
      <c r="C159" s="201" t="s">
        <v>197</v>
      </c>
      <c r="D159" s="201" t="s">
        <v>146</v>
      </c>
      <c r="E159" s="202" t="s">
        <v>198</v>
      </c>
      <c r="F159" s="203" t="s">
        <v>199</v>
      </c>
      <c r="G159" s="204" t="s">
        <v>149</v>
      </c>
      <c r="H159" s="205">
        <v>82.5</v>
      </c>
      <c r="I159" s="192"/>
      <c r="J159" s="206">
        <f>ROUND(I159*H159,2)</f>
        <v>0</v>
      </c>
      <c r="K159" s="203" t="s">
        <v>150</v>
      </c>
      <c r="L159" s="27"/>
      <c r="M159" s="123" t="s">
        <v>1</v>
      </c>
      <c r="N159" s="124" t="s">
        <v>42</v>
      </c>
      <c r="O159" s="125">
        <v>0.13100000000000001</v>
      </c>
      <c r="P159" s="125">
        <f>O159*H159</f>
        <v>10.807500000000001</v>
      </c>
      <c r="Q159" s="125">
        <v>0</v>
      </c>
      <c r="R159" s="125">
        <f>Q159*H159</f>
        <v>0</v>
      </c>
      <c r="S159" s="125">
        <v>0</v>
      </c>
      <c r="T159" s="126">
        <f>S159*H159</f>
        <v>0</v>
      </c>
      <c r="AR159" s="127" t="s">
        <v>151</v>
      </c>
      <c r="AT159" s="127" t="s">
        <v>146</v>
      </c>
      <c r="AU159" s="127" t="s">
        <v>85</v>
      </c>
      <c r="AY159" s="17" t="s">
        <v>144</v>
      </c>
      <c r="BE159" s="128">
        <f>IF(N159="základní",J159,0)</f>
        <v>0</v>
      </c>
      <c r="BF159" s="128">
        <f>IF(N159="snížená",J159,0)</f>
        <v>0</v>
      </c>
      <c r="BG159" s="128">
        <f>IF(N159="zákl. přenesená",J159,0)</f>
        <v>0</v>
      </c>
      <c r="BH159" s="128">
        <f>IF(N159="sníž. přenesená",J159,0)</f>
        <v>0</v>
      </c>
      <c r="BI159" s="128">
        <f>IF(N159="nulová",J159,0)</f>
        <v>0</v>
      </c>
      <c r="BJ159" s="17" t="s">
        <v>83</v>
      </c>
      <c r="BK159" s="128">
        <f>ROUND(I159*H159,2)</f>
        <v>0</v>
      </c>
      <c r="BL159" s="17" t="s">
        <v>151</v>
      </c>
      <c r="BM159" s="127" t="s">
        <v>791</v>
      </c>
    </row>
    <row r="160" spans="2:65" s="12" customFormat="1">
      <c r="B160" s="129"/>
      <c r="D160" s="207" t="s">
        <v>153</v>
      </c>
      <c r="E160" s="130" t="s">
        <v>1</v>
      </c>
      <c r="F160" s="208" t="s">
        <v>792</v>
      </c>
      <c r="H160" s="130" t="s">
        <v>1</v>
      </c>
      <c r="L160" s="129"/>
      <c r="M160" s="131"/>
      <c r="T160" s="132"/>
      <c r="AT160" s="130" t="s">
        <v>153</v>
      </c>
      <c r="AU160" s="130" t="s">
        <v>85</v>
      </c>
      <c r="AV160" s="12" t="s">
        <v>83</v>
      </c>
      <c r="AW160" s="12" t="s">
        <v>32</v>
      </c>
      <c r="AX160" s="12" t="s">
        <v>76</v>
      </c>
      <c r="AY160" s="130" t="s">
        <v>144</v>
      </c>
    </row>
    <row r="161" spans="2:65" s="12" customFormat="1">
      <c r="B161" s="129"/>
      <c r="D161" s="207" t="s">
        <v>153</v>
      </c>
      <c r="E161" s="130" t="s">
        <v>1</v>
      </c>
      <c r="F161" s="208" t="s">
        <v>156</v>
      </c>
      <c r="H161" s="130" t="s">
        <v>1</v>
      </c>
      <c r="L161" s="129"/>
      <c r="M161" s="131"/>
      <c r="T161" s="132"/>
      <c r="AT161" s="130" t="s">
        <v>153</v>
      </c>
      <c r="AU161" s="130" t="s">
        <v>85</v>
      </c>
      <c r="AV161" s="12" t="s">
        <v>83</v>
      </c>
      <c r="AW161" s="12" t="s">
        <v>32</v>
      </c>
      <c r="AX161" s="12" t="s">
        <v>76</v>
      </c>
      <c r="AY161" s="130" t="s">
        <v>144</v>
      </c>
    </row>
    <row r="162" spans="2:65" s="13" customFormat="1">
      <c r="B162" s="133"/>
      <c r="D162" s="207" t="s">
        <v>153</v>
      </c>
      <c r="E162" s="134" t="s">
        <v>1</v>
      </c>
      <c r="F162" s="209" t="s">
        <v>793</v>
      </c>
      <c r="H162" s="210">
        <v>82.5</v>
      </c>
      <c r="L162" s="133"/>
      <c r="M162" s="135"/>
      <c r="T162" s="136"/>
      <c r="AT162" s="134" t="s">
        <v>153</v>
      </c>
      <c r="AU162" s="134" t="s">
        <v>85</v>
      </c>
      <c r="AV162" s="13" t="s">
        <v>85</v>
      </c>
      <c r="AW162" s="13" t="s">
        <v>32</v>
      </c>
      <c r="AX162" s="13" t="s">
        <v>83</v>
      </c>
      <c r="AY162" s="134" t="s">
        <v>144</v>
      </c>
    </row>
    <row r="163" spans="2:65" s="1" customFormat="1" ht="44.25" customHeight="1">
      <c r="B163" s="27"/>
      <c r="C163" s="201" t="s">
        <v>202</v>
      </c>
      <c r="D163" s="201" t="s">
        <v>146</v>
      </c>
      <c r="E163" s="202" t="s">
        <v>203</v>
      </c>
      <c r="F163" s="203" t="s">
        <v>204</v>
      </c>
      <c r="G163" s="204" t="s">
        <v>205</v>
      </c>
      <c r="H163" s="205">
        <v>38.152999999999999</v>
      </c>
      <c r="I163" s="192"/>
      <c r="J163" s="206">
        <f>ROUND(I163*H163,2)</f>
        <v>0</v>
      </c>
      <c r="K163" s="203" t="s">
        <v>150</v>
      </c>
      <c r="L163" s="27"/>
      <c r="M163" s="123" t="s">
        <v>1</v>
      </c>
      <c r="N163" s="124" t="s">
        <v>42</v>
      </c>
      <c r="O163" s="125">
        <v>0</v>
      </c>
      <c r="P163" s="125">
        <f>O163*H163</f>
        <v>0</v>
      </c>
      <c r="Q163" s="125">
        <v>0</v>
      </c>
      <c r="R163" s="125">
        <f>Q163*H163</f>
        <v>0</v>
      </c>
      <c r="S163" s="125">
        <v>0</v>
      </c>
      <c r="T163" s="126">
        <f>S163*H163</f>
        <v>0</v>
      </c>
      <c r="AR163" s="127" t="s">
        <v>151</v>
      </c>
      <c r="AT163" s="127" t="s">
        <v>146</v>
      </c>
      <c r="AU163" s="127" t="s">
        <v>85</v>
      </c>
      <c r="AY163" s="17" t="s">
        <v>144</v>
      </c>
      <c r="BE163" s="128">
        <f>IF(N163="základní",J163,0)</f>
        <v>0</v>
      </c>
      <c r="BF163" s="128">
        <f>IF(N163="snížená",J163,0)</f>
        <v>0</v>
      </c>
      <c r="BG163" s="128">
        <f>IF(N163="zákl. přenesená",J163,0)</f>
        <v>0</v>
      </c>
      <c r="BH163" s="128">
        <f>IF(N163="sníž. přenesená",J163,0)</f>
        <v>0</v>
      </c>
      <c r="BI163" s="128">
        <f>IF(N163="nulová",J163,0)</f>
        <v>0</v>
      </c>
      <c r="BJ163" s="17" t="s">
        <v>83</v>
      </c>
      <c r="BK163" s="128">
        <f>ROUND(I163*H163,2)</f>
        <v>0</v>
      </c>
      <c r="BL163" s="17" t="s">
        <v>151</v>
      </c>
      <c r="BM163" s="127" t="s">
        <v>794</v>
      </c>
    </row>
    <row r="164" spans="2:65" s="13" customFormat="1">
      <c r="B164" s="133"/>
      <c r="D164" s="207" t="s">
        <v>153</v>
      </c>
      <c r="E164" s="134" t="s">
        <v>1</v>
      </c>
      <c r="F164" s="209" t="s">
        <v>795</v>
      </c>
      <c r="H164" s="210">
        <v>38.152999999999999</v>
      </c>
      <c r="L164" s="133"/>
      <c r="M164" s="135"/>
      <c r="T164" s="136"/>
      <c r="AT164" s="134" t="s">
        <v>153</v>
      </c>
      <c r="AU164" s="134" t="s">
        <v>85</v>
      </c>
      <c r="AV164" s="13" t="s">
        <v>85</v>
      </c>
      <c r="AW164" s="13" t="s">
        <v>32</v>
      </c>
      <c r="AX164" s="13" t="s">
        <v>83</v>
      </c>
      <c r="AY164" s="134" t="s">
        <v>144</v>
      </c>
    </row>
    <row r="165" spans="2:65" s="1" customFormat="1" ht="37.9" customHeight="1">
      <c r="B165" s="27"/>
      <c r="C165" s="201" t="s">
        <v>209</v>
      </c>
      <c r="D165" s="201" t="s">
        <v>146</v>
      </c>
      <c r="E165" s="202" t="s">
        <v>796</v>
      </c>
      <c r="F165" s="203" t="s">
        <v>797</v>
      </c>
      <c r="G165" s="204" t="s">
        <v>149</v>
      </c>
      <c r="H165" s="205">
        <v>64.8</v>
      </c>
      <c r="I165" s="192"/>
      <c r="J165" s="206">
        <f>ROUND(I165*H165,2)</f>
        <v>0</v>
      </c>
      <c r="K165" s="203" t="s">
        <v>150</v>
      </c>
      <c r="L165" s="27"/>
      <c r="M165" s="123" t="s">
        <v>1</v>
      </c>
      <c r="N165" s="124" t="s">
        <v>42</v>
      </c>
      <c r="O165" s="125">
        <v>5.3999999999999999E-2</v>
      </c>
      <c r="P165" s="125">
        <f>O165*H165</f>
        <v>3.4991999999999996</v>
      </c>
      <c r="Q165" s="125">
        <v>0</v>
      </c>
      <c r="R165" s="125">
        <f>Q165*H165</f>
        <v>0</v>
      </c>
      <c r="S165" s="125">
        <v>0</v>
      </c>
      <c r="T165" s="126">
        <f>S165*H165</f>
        <v>0</v>
      </c>
      <c r="AR165" s="127" t="s">
        <v>151</v>
      </c>
      <c r="AT165" s="127" t="s">
        <v>146</v>
      </c>
      <c r="AU165" s="127" t="s">
        <v>85</v>
      </c>
      <c r="AY165" s="17" t="s">
        <v>144</v>
      </c>
      <c r="BE165" s="128">
        <f>IF(N165="základní",J165,0)</f>
        <v>0</v>
      </c>
      <c r="BF165" s="128">
        <f>IF(N165="snížená",J165,0)</f>
        <v>0</v>
      </c>
      <c r="BG165" s="128">
        <f>IF(N165="zákl. přenesená",J165,0)</f>
        <v>0</v>
      </c>
      <c r="BH165" s="128">
        <f>IF(N165="sníž. přenesená",J165,0)</f>
        <v>0</v>
      </c>
      <c r="BI165" s="128">
        <f>IF(N165="nulová",J165,0)</f>
        <v>0</v>
      </c>
      <c r="BJ165" s="17" t="s">
        <v>83</v>
      </c>
      <c r="BK165" s="128">
        <f>ROUND(I165*H165,2)</f>
        <v>0</v>
      </c>
      <c r="BL165" s="17" t="s">
        <v>151</v>
      </c>
      <c r="BM165" s="127" t="s">
        <v>798</v>
      </c>
    </row>
    <row r="166" spans="2:65" s="12" customFormat="1">
      <c r="B166" s="129"/>
      <c r="D166" s="207" t="s">
        <v>153</v>
      </c>
      <c r="E166" s="130" t="s">
        <v>1</v>
      </c>
      <c r="F166" s="208" t="s">
        <v>799</v>
      </c>
      <c r="H166" s="130" t="s">
        <v>1</v>
      </c>
      <c r="L166" s="129"/>
      <c r="M166" s="131"/>
      <c r="T166" s="132"/>
      <c r="AT166" s="130" t="s">
        <v>153</v>
      </c>
      <c r="AU166" s="130" t="s">
        <v>85</v>
      </c>
      <c r="AV166" s="12" t="s">
        <v>83</v>
      </c>
      <c r="AW166" s="12" t="s">
        <v>32</v>
      </c>
      <c r="AX166" s="12" t="s">
        <v>76</v>
      </c>
      <c r="AY166" s="130" t="s">
        <v>144</v>
      </c>
    </row>
    <row r="167" spans="2:65" s="12" customFormat="1">
      <c r="B167" s="129"/>
      <c r="D167" s="207" t="s">
        <v>153</v>
      </c>
      <c r="E167" s="130" t="s">
        <v>1</v>
      </c>
      <c r="F167" s="208" t="s">
        <v>156</v>
      </c>
      <c r="H167" s="130" t="s">
        <v>1</v>
      </c>
      <c r="L167" s="129"/>
      <c r="M167" s="131"/>
      <c r="T167" s="132"/>
      <c r="AT167" s="130" t="s">
        <v>153</v>
      </c>
      <c r="AU167" s="130" t="s">
        <v>85</v>
      </c>
      <c r="AV167" s="12" t="s">
        <v>83</v>
      </c>
      <c r="AW167" s="12" t="s">
        <v>32</v>
      </c>
      <c r="AX167" s="12" t="s">
        <v>76</v>
      </c>
      <c r="AY167" s="130" t="s">
        <v>144</v>
      </c>
    </row>
    <row r="168" spans="2:65" s="13" customFormat="1">
      <c r="B168" s="133"/>
      <c r="D168" s="207" t="s">
        <v>153</v>
      </c>
      <c r="E168" s="134" t="s">
        <v>1</v>
      </c>
      <c r="F168" s="209" t="s">
        <v>800</v>
      </c>
      <c r="H168" s="210">
        <v>64.8</v>
      </c>
      <c r="L168" s="133"/>
      <c r="M168" s="135"/>
      <c r="T168" s="136"/>
      <c r="AT168" s="134" t="s">
        <v>153</v>
      </c>
      <c r="AU168" s="134" t="s">
        <v>85</v>
      </c>
      <c r="AV168" s="13" t="s">
        <v>85</v>
      </c>
      <c r="AW168" s="13" t="s">
        <v>32</v>
      </c>
      <c r="AX168" s="13" t="s">
        <v>83</v>
      </c>
      <c r="AY168" s="134" t="s">
        <v>144</v>
      </c>
    </row>
    <row r="169" spans="2:65" s="1" customFormat="1" ht="16.5" customHeight="1">
      <c r="B169" s="27"/>
      <c r="C169" s="215" t="s">
        <v>216</v>
      </c>
      <c r="D169" s="215" t="s">
        <v>217</v>
      </c>
      <c r="E169" s="216" t="s">
        <v>801</v>
      </c>
      <c r="F169" s="217" t="s">
        <v>802</v>
      </c>
      <c r="G169" s="218" t="s">
        <v>205</v>
      </c>
      <c r="H169" s="219">
        <v>142.56</v>
      </c>
      <c r="I169" s="192"/>
      <c r="J169" s="220">
        <f>ROUND(I169*H169,2)</f>
        <v>0</v>
      </c>
      <c r="K169" s="217" t="s">
        <v>150</v>
      </c>
      <c r="L169" s="145"/>
      <c r="M169" s="146" t="s">
        <v>1</v>
      </c>
      <c r="N169" s="147" t="s">
        <v>42</v>
      </c>
      <c r="O169" s="125">
        <v>0</v>
      </c>
      <c r="P169" s="125">
        <f>O169*H169</f>
        <v>0</v>
      </c>
      <c r="Q169" s="125">
        <v>1</v>
      </c>
      <c r="R169" s="125">
        <f>Q169*H169</f>
        <v>142.56</v>
      </c>
      <c r="S169" s="125">
        <v>0</v>
      </c>
      <c r="T169" s="126">
        <f>S169*H169</f>
        <v>0</v>
      </c>
      <c r="AR169" s="127" t="s">
        <v>197</v>
      </c>
      <c r="AT169" s="127" t="s">
        <v>217</v>
      </c>
      <c r="AU169" s="127" t="s">
        <v>85</v>
      </c>
      <c r="AY169" s="17" t="s">
        <v>144</v>
      </c>
      <c r="BE169" s="128">
        <f>IF(N169="základní",J169,0)</f>
        <v>0</v>
      </c>
      <c r="BF169" s="128">
        <f>IF(N169="snížená",J169,0)</f>
        <v>0</v>
      </c>
      <c r="BG169" s="128">
        <f>IF(N169="zákl. přenesená",J169,0)</f>
        <v>0</v>
      </c>
      <c r="BH169" s="128">
        <f>IF(N169="sníž. přenesená",J169,0)</f>
        <v>0</v>
      </c>
      <c r="BI169" s="128">
        <f>IF(N169="nulová",J169,0)</f>
        <v>0</v>
      </c>
      <c r="BJ169" s="17" t="s">
        <v>83</v>
      </c>
      <c r="BK169" s="128">
        <f>ROUND(I169*H169,2)</f>
        <v>0</v>
      </c>
      <c r="BL169" s="17" t="s">
        <v>151</v>
      </c>
      <c r="BM169" s="127" t="s">
        <v>803</v>
      </c>
    </row>
    <row r="170" spans="2:65" s="13" customFormat="1">
      <c r="B170" s="133"/>
      <c r="D170" s="207" t="s">
        <v>153</v>
      </c>
      <c r="E170" s="134" t="s">
        <v>1</v>
      </c>
      <c r="F170" s="209" t="s">
        <v>804</v>
      </c>
      <c r="H170" s="210">
        <v>142.56</v>
      </c>
      <c r="L170" s="133"/>
      <c r="M170" s="135"/>
      <c r="T170" s="136"/>
      <c r="AT170" s="134" t="s">
        <v>153</v>
      </c>
      <c r="AU170" s="134" t="s">
        <v>85</v>
      </c>
      <c r="AV170" s="13" t="s">
        <v>85</v>
      </c>
      <c r="AW170" s="13" t="s">
        <v>32</v>
      </c>
      <c r="AX170" s="13" t="s">
        <v>83</v>
      </c>
      <c r="AY170" s="134" t="s">
        <v>144</v>
      </c>
    </row>
    <row r="171" spans="2:65" s="1" customFormat="1" ht="37.9" customHeight="1">
      <c r="B171" s="27"/>
      <c r="C171" s="201" t="s">
        <v>8</v>
      </c>
      <c r="D171" s="201" t="s">
        <v>146</v>
      </c>
      <c r="E171" s="202" t="s">
        <v>805</v>
      </c>
      <c r="F171" s="203" t="s">
        <v>806</v>
      </c>
      <c r="G171" s="204" t="s">
        <v>149</v>
      </c>
      <c r="H171" s="205">
        <v>140.69999999999999</v>
      </c>
      <c r="I171" s="192"/>
      <c r="J171" s="206">
        <f>ROUND(I171*H171,2)</f>
        <v>0</v>
      </c>
      <c r="K171" s="203" t="s">
        <v>150</v>
      </c>
      <c r="L171" s="27"/>
      <c r="M171" s="123" t="s">
        <v>1</v>
      </c>
      <c r="N171" s="124" t="s">
        <v>42</v>
      </c>
      <c r="O171" s="125">
        <v>8.9999999999999993E-3</v>
      </c>
      <c r="P171" s="125">
        <f>O171*H171</f>
        <v>1.2662999999999998</v>
      </c>
      <c r="Q171" s="125">
        <v>0</v>
      </c>
      <c r="R171" s="125">
        <f>Q171*H171</f>
        <v>0</v>
      </c>
      <c r="S171" s="125">
        <v>0</v>
      </c>
      <c r="T171" s="126">
        <f>S171*H171</f>
        <v>0</v>
      </c>
      <c r="AR171" s="127" t="s">
        <v>151</v>
      </c>
      <c r="AT171" s="127" t="s">
        <v>146</v>
      </c>
      <c r="AU171" s="127" t="s">
        <v>85</v>
      </c>
      <c r="AY171" s="17" t="s">
        <v>144</v>
      </c>
      <c r="BE171" s="128">
        <f>IF(N171="základní",J171,0)</f>
        <v>0</v>
      </c>
      <c r="BF171" s="128">
        <f>IF(N171="snížená",J171,0)</f>
        <v>0</v>
      </c>
      <c r="BG171" s="128">
        <f>IF(N171="zákl. přenesená",J171,0)</f>
        <v>0</v>
      </c>
      <c r="BH171" s="128">
        <f>IF(N171="sníž. přenesená",J171,0)</f>
        <v>0</v>
      </c>
      <c r="BI171" s="128">
        <f>IF(N171="nulová",J171,0)</f>
        <v>0</v>
      </c>
      <c r="BJ171" s="17" t="s">
        <v>83</v>
      </c>
      <c r="BK171" s="128">
        <f>ROUND(I171*H171,2)</f>
        <v>0</v>
      </c>
      <c r="BL171" s="17" t="s">
        <v>151</v>
      </c>
      <c r="BM171" s="127" t="s">
        <v>807</v>
      </c>
    </row>
    <row r="172" spans="2:65" s="13" customFormat="1">
      <c r="B172" s="133"/>
      <c r="D172" s="207" t="s">
        <v>153</v>
      </c>
      <c r="E172" s="134" t="s">
        <v>1</v>
      </c>
      <c r="F172" s="209" t="s">
        <v>790</v>
      </c>
      <c r="H172" s="210">
        <v>140.69999999999999</v>
      </c>
      <c r="L172" s="133"/>
      <c r="M172" s="135"/>
      <c r="T172" s="136"/>
      <c r="AT172" s="134" t="s">
        <v>153</v>
      </c>
      <c r="AU172" s="134" t="s">
        <v>85</v>
      </c>
      <c r="AV172" s="13" t="s">
        <v>85</v>
      </c>
      <c r="AW172" s="13" t="s">
        <v>32</v>
      </c>
      <c r="AX172" s="13" t="s">
        <v>83</v>
      </c>
      <c r="AY172" s="134" t="s">
        <v>144</v>
      </c>
    </row>
    <row r="173" spans="2:65" s="1" customFormat="1" ht="44.25" customHeight="1">
      <c r="B173" s="27"/>
      <c r="C173" s="201" t="s">
        <v>227</v>
      </c>
      <c r="D173" s="201" t="s">
        <v>146</v>
      </c>
      <c r="E173" s="202" t="s">
        <v>210</v>
      </c>
      <c r="F173" s="203" t="s">
        <v>211</v>
      </c>
      <c r="G173" s="204" t="s">
        <v>149</v>
      </c>
      <c r="H173" s="205">
        <v>58.2</v>
      </c>
      <c r="I173" s="192"/>
      <c r="J173" s="206">
        <f>ROUND(I173*H173,2)</f>
        <v>0</v>
      </c>
      <c r="K173" s="203" t="s">
        <v>150</v>
      </c>
      <c r="L173" s="27"/>
      <c r="M173" s="123" t="s">
        <v>1</v>
      </c>
      <c r="N173" s="124" t="s">
        <v>42</v>
      </c>
      <c r="O173" s="125">
        <v>0.32800000000000001</v>
      </c>
      <c r="P173" s="125">
        <f>O173*H173</f>
        <v>19.089600000000001</v>
      </c>
      <c r="Q173" s="125">
        <v>0</v>
      </c>
      <c r="R173" s="125">
        <f>Q173*H173</f>
        <v>0</v>
      </c>
      <c r="S173" s="125">
        <v>0</v>
      </c>
      <c r="T173" s="126">
        <f>S173*H173</f>
        <v>0</v>
      </c>
      <c r="AR173" s="127" t="s">
        <v>151</v>
      </c>
      <c r="AT173" s="127" t="s">
        <v>146</v>
      </c>
      <c r="AU173" s="127" t="s">
        <v>85</v>
      </c>
      <c r="AY173" s="17" t="s">
        <v>144</v>
      </c>
      <c r="BE173" s="128">
        <f>IF(N173="základní",J173,0)</f>
        <v>0</v>
      </c>
      <c r="BF173" s="128">
        <f>IF(N173="snížená",J173,0)</f>
        <v>0</v>
      </c>
      <c r="BG173" s="128">
        <f>IF(N173="zákl. přenesená",J173,0)</f>
        <v>0</v>
      </c>
      <c r="BH173" s="128">
        <f>IF(N173="sníž. přenesená",J173,0)</f>
        <v>0</v>
      </c>
      <c r="BI173" s="128">
        <f>IF(N173="nulová",J173,0)</f>
        <v>0</v>
      </c>
      <c r="BJ173" s="17" t="s">
        <v>83</v>
      </c>
      <c r="BK173" s="128">
        <f>ROUND(I173*H173,2)</f>
        <v>0</v>
      </c>
      <c r="BL173" s="17" t="s">
        <v>151</v>
      </c>
      <c r="BM173" s="127" t="s">
        <v>808</v>
      </c>
    </row>
    <row r="174" spans="2:65" s="12" customFormat="1">
      <c r="B174" s="129"/>
      <c r="D174" s="207" t="s">
        <v>153</v>
      </c>
      <c r="E174" s="130" t="s">
        <v>1</v>
      </c>
      <c r="F174" s="208" t="s">
        <v>809</v>
      </c>
      <c r="H174" s="130" t="s">
        <v>1</v>
      </c>
      <c r="L174" s="129"/>
      <c r="M174" s="131"/>
      <c r="T174" s="132"/>
      <c r="AT174" s="130" t="s">
        <v>153</v>
      </c>
      <c r="AU174" s="130" t="s">
        <v>85</v>
      </c>
      <c r="AV174" s="12" t="s">
        <v>83</v>
      </c>
      <c r="AW174" s="12" t="s">
        <v>32</v>
      </c>
      <c r="AX174" s="12" t="s">
        <v>76</v>
      </c>
      <c r="AY174" s="130" t="s">
        <v>144</v>
      </c>
    </row>
    <row r="175" spans="2:65" s="12" customFormat="1">
      <c r="B175" s="129"/>
      <c r="D175" s="207" t="s">
        <v>153</v>
      </c>
      <c r="E175" s="130" t="s">
        <v>1</v>
      </c>
      <c r="F175" s="208" t="s">
        <v>156</v>
      </c>
      <c r="H175" s="130" t="s">
        <v>1</v>
      </c>
      <c r="L175" s="129"/>
      <c r="M175" s="131"/>
      <c r="T175" s="132"/>
      <c r="AT175" s="130" t="s">
        <v>153</v>
      </c>
      <c r="AU175" s="130" t="s">
        <v>85</v>
      </c>
      <c r="AV175" s="12" t="s">
        <v>83</v>
      </c>
      <c r="AW175" s="12" t="s">
        <v>32</v>
      </c>
      <c r="AX175" s="12" t="s">
        <v>76</v>
      </c>
      <c r="AY175" s="130" t="s">
        <v>144</v>
      </c>
    </row>
    <row r="176" spans="2:65" s="13" customFormat="1">
      <c r="B176" s="133"/>
      <c r="D176" s="207" t="s">
        <v>153</v>
      </c>
      <c r="E176" s="134" t="s">
        <v>1</v>
      </c>
      <c r="F176" s="209" t="s">
        <v>810</v>
      </c>
      <c r="H176" s="210">
        <v>47.76</v>
      </c>
      <c r="L176" s="133"/>
      <c r="M176" s="135"/>
      <c r="T176" s="136"/>
      <c r="AT176" s="134" t="s">
        <v>153</v>
      </c>
      <c r="AU176" s="134" t="s">
        <v>85</v>
      </c>
      <c r="AV176" s="13" t="s">
        <v>85</v>
      </c>
      <c r="AW176" s="13" t="s">
        <v>32</v>
      </c>
      <c r="AX176" s="13" t="s">
        <v>76</v>
      </c>
      <c r="AY176" s="134" t="s">
        <v>144</v>
      </c>
    </row>
    <row r="177" spans="2:65" s="12" customFormat="1">
      <c r="B177" s="129"/>
      <c r="D177" s="207" t="s">
        <v>153</v>
      </c>
      <c r="E177" s="130" t="s">
        <v>1</v>
      </c>
      <c r="F177" s="208" t="s">
        <v>811</v>
      </c>
      <c r="H177" s="130" t="s">
        <v>1</v>
      </c>
      <c r="L177" s="129"/>
      <c r="M177" s="131"/>
      <c r="T177" s="132"/>
      <c r="AT177" s="130" t="s">
        <v>153</v>
      </c>
      <c r="AU177" s="130" t="s">
        <v>85</v>
      </c>
      <c r="AV177" s="12" t="s">
        <v>83</v>
      </c>
      <c r="AW177" s="12" t="s">
        <v>32</v>
      </c>
      <c r="AX177" s="12" t="s">
        <v>76</v>
      </c>
      <c r="AY177" s="130" t="s">
        <v>144</v>
      </c>
    </row>
    <row r="178" spans="2:65" s="13" customFormat="1">
      <c r="B178" s="133"/>
      <c r="D178" s="207" t="s">
        <v>153</v>
      </c>
      <c r="E178" s="134" t="s">
        <v>1</v>
      </c>
      <c r="F178" s="209" t="s">
        <v>812</v>
      </c>
      <c r="H178" s="210">
        <v>10.44</v>
      </c>
      <c r="L178" s="133"/>
      <c r="M178" s="135"/>
      <c r="T178" s="136"/>
      <c r="AT178" s="134" t="s">
        <v>153</v>
      </c>
      <c r="AU178" s="134" t="s">
        <v>85</v>
      </c>
      <c r="AV178" s="13" t="s">
        <v>85</v>
      </c>
      <c r="AW178" s="13" t="s">
        <v>32</v>
      </c>
      <c r="AX178" s="13" t="s">
        <v>76</v>
      </c>
      <c r="AY178" s="134" t="s">
        <v>144</v>
      </c>
    </row>
    <row r="179" spans="2:65" s="14" customFormat="1">
      <c r="B179" s="137"/>
      <c r="D179" s="207" t="s">
        <v>153</v>
      </c>
      <c r="E179" s="138" t="s">
        <v>1</v>
      </c>
      <c r="F179" s="211" t="s">
        <v>175</v>
      </c>
      <c r="H179" s="212">
        <v>58.2</v>
      </c>
      <c r="L179" s="137"/>
      <c r="M179" s="139"/>
      <c r="T179" s="140"/>
      <c r="AT179" s="138" t="s">
        <v>153</v>
      </c>
      <c r="AU179" s="138" t="s">
        <v>85</v>
      </c>
      <c r="AV179" s="14" t="s">
        <v>151</v>
      </c>
      <c r="AW179" s="14" t="s">
        <v>32</v>
      </c>
      <c r="AX179" s="14" t="s">
        <v>83</v>
      </c>
      <c r="AY179" s="138" t="s">
        <v>144</v>
      </c>
    </row>
    <row r="180" spans="2:65" s="1" customFormat="1" ht="33" customHeight="1">
      <c r="B180" s="27"/>
      <c r="C180" s="201" t="s">
        <v>232</v>
      </c>
      <c r="D180" s="201" t="s">
        <v>146</v>
      </c>
      <c r="E180" s="202" t="s">
        <v>813</v>
      </c>
      <c r="F180" s="203" t="s">
        <v>814</v>
      </c>
      <c r="G180" s="204" t="s">
        <v>224</v>
      </c>
      <c r="H180" s="205">
        <v>1185</v>
      </c>
      <c r="I180" s="192"/>
      <c r="J180" s="206">
        <f>ROUND(I180*H180,2)</f>
        <v>0</v>
      </c>
      <c r="K180" s="203" t="s">
        <v>150</v>
      </c>
      <c r="L180" s="27"/>
      <c r="M180" s="123" t="s">
        <v>1</v>
      </c>
      <c r="N180" s="124" t="s">
        <v>42</v>
      </c>
      <c r="O180" s="125">
        <v>2.5000000000000001E-2</v>
      </c>
      <c r="P180" s="125">
        <f>O180*H180</f>
        <v>29.625</v>
      </c>
      <c r="Q180" s="125">
        <v>0</v>
      </c>
      <c r="R180" s="125">
        <f>Q180*H180</f>
        <v>0</v>
      </c>
      <c r="S180" s="125">
        <v>0</v>
      </c>
      <c r="T180" s="126">
        <f>S180*H180</f>
        <v>0</v>
      </c>
      <c r="AR180" s="127" t="s">
        <v>151</v>
      </c>
      <c r="AT180" s="127" t="s">
        <v>146</v>
      </c>
      <c r="AU180" s="127" t="s">
        <v>85</v>
      </c>
      <c r="AY180" s="17" t="s">
        <v>144</v>
      </c>
      <c r="BE180" s="128">
        <f>IF(N180="základní",J180,0)</f>
        <v>0</v>
      </c>
      <c r="BF180" s="128">
        <f>IF(N180="snížená",J180,0)</f>
        <v>0</v>
      </c>
      <c r="BG180" s="128">
        <f>IF(N180="zákl. přenesená",J180,0)</f>
        <v>0</v>
      </c>
      <c r="BH180" s="128">
        <f>IF(N180="sníž. přenesená",J180,0)</f>
        <v>0</v>
      </c>
      <c r="BI180" s="128">
        <f>IF(N180="nulová",J180,0)</f>
        <v>0</v>
      </c>
      <c r="BJ180" s="17" t="s">
        <v>83</v>
      </c>
      <c r="BK180" s="128">
        <f>ROUND(I180*H180,2)</f>
        <v>0</v>
      </c>
      <c r="BL180" s="17" t="s">
        <v>151</v>
      </c>
      <c r="BM180" s="127" t="s">
        <v>815</v>
      </c>
    </row>
    <row r="181" spans="2:65" s="11" customFormat="1" ht="22.9" customHeight="1">
      <c r="B181" s="109"/>
      <c r="D181" s="110" t="s">
        <v>75</v>
      </c>
      <c r="E181" s="199" t="s">
        <v>85</v>
      </c>
      <c r="F181" s="199" t="s">
        <v>816</v>
      </c>
      <c r="J181" s="200">
        <f>BK181</f>
        <v>0</v>
      </c>
      <c r="L181" s="109"/>
      <c r="M181" s="111"/>
      <c r="P181" s="112">
        <f>SUM(P182:P187)</f>
        <v>43.136392000000001</v>
      </c>
      <c r="R181" s="112">
        <f>SUM(R182:R187)</f>
        <v>28.013061260000001</v>
      </c>
      <c r="T181" s="113">
        <f>SUM(T182:T187)</f>
        <v>0</v>
      </c>
      <c r="AR181" s="110" t="s">
        <v>83</v>
      </c>
      <c r="AT181" s="114" t="s">
        <v>75</v>
      </c>
      <c r="AU181" s="114" t="s">
        <v>83</v>
      </c>
      <c r="AY181" s="110" t="s">
        <v>144</v>
      </c>
      <c r="BK181" s="115">
        <f>SUM(BK182:BK187)</f>
        <v>0</v>
      </c>
    </row>
    <row r="182" spans="2:65" s="1" customFormat="1" ht="62.65" customHeight="1">
      <c r="B182" s="27"/>
      <c r="C182" s="201" t="s">
        <v>236</v>
      </c>
      <c r="D182" s="201" t="s">
        <v>146</v>
      </c>
      <c r="E182" s="202" t="s">
        <v>817</v>
      </c>
      <c r="F182" s="203" t="s">
        <v>818</v>
      </c>
      <c r="G182" s="204" t="s">
        <v>337</v>
      </c>
      <c r="H182" s="205">
        <v>70</v>
      </c>
      <c r="I182" s="192"/>
      <c r="J182" s="206">
        <f>ROUND(I182*H182,2)</f>
        <v>0</v>
      </c>
      <c r="K182" s="203" t="s">
        <v>150</v>
      </c>
      <c r="L182" s="27"/>
      <c r="M182" s="123" t="s">
        <v>1</v>
      </c>
      <c r="N182" s="124" t="s">
        <v>42</v>
      </c>
      <c r="O182" s="125">
        <v>0.39</v>
      </c>
      <c r="P182" s="125">
        <f>O182*H182</f>
        <v>27.3</v>
      </c>
      <c r="Q182" s="125">
        <v>0.2044</v>
      </c>
      <c r="R182" s="125">
        <f>Q182*H182</f>
        <v>14.308</v>
      </c>
      <c r="S182" s="125">
        <v>0</v>
      </c>
      <c r="T182" s="126">
        <f>S182*H182</f>
        <v>0</v>
      </c>
      <c r="AR182" s="127" t="s">
        <v>151</v>
      </c>
      <c r="AT182" s="127" t="s">
        <v>146</v>
      </c>
      <c r="AU182" s="127" t="s">
        <v>85</v>
      </c>
      <c r="AY182" s="17" t="s">
        <v>144</v>
      </c>
      <c r="BE182" s="128">
        <f>IF(N182="základní",J182,0)</f>
        <v>0</v>
      </c>
      <c r="BF182" s="128">
        <f>IF(N182="snížená",J182,0)</f>
        <v>0</v>
      </c>
      <c r="BG182" s="128">
        <f>IF(N182="zákl. přenesená",J182,0)</f>
        <v>0</v>
      </c>
      <c r="BH182" s="128">
        <f>IF(N182="sníž. přenesená",J182,0)</f>
        <v>0</v>
      </c>
      <c r="BI182" s="128">
        <f>IF(N182="nulová",J182,0)</f>
        <v>0</v>
      </c>
      <c r="BJ182" s="17" t="s">
        <v>83</v>
      </c>
      <c r="BK182" s="128">
        <f>ROUND(I182*H182,2)</f>
        <v>0</v>
      </c>
      <c r="BL182" s="17" t="s">
        <v>151</v>
      </c>
      <c r="BM182" s="127" t="s">
        <v>819</v>
      </c>
    </row>
    <row r="183" spans="2:65" s="13" customFormat="1">
      <c r="B183" s="133"/>
      <c r="D183" s="207" t="s">
        <v>153</v>
      </c>
      <c r="E183" s="134" t="s">
        <v>1</v>
      </c>
      <c r="F183" s="209" t="s">
        <v>820</v>
      </c>
      <c r="H183" s="210">
        <v>70</v>
      </c>
      <c r="L183" s="133"/>
      <c r="M183" s="135"/>
      <c r="T183" s="136"/>
      <c r="AT183" s="134" t="s">
        <v>153</v>
      </c>
      <c r="AU183" s="134" t="s">
        <v>85</v>
      </c>
      <c r="AV183" s="13" t="s">
        <v>85</v>
      </c>
      <c r="AW183" s="13" t="s">
        <v>32</v>
      </c>
      <c r="AX183" s="13" t="s">
        <v>83</v>
      </c>
      <c r="AY183" s="134" t="s">
        <v>144</v>
      </c>
    </row>
    <row r="184" spans="2:65" s="1" customFormat="1" ht="62.65" customHeight="1">
      <c r="B184" s="27"/>
      <c r="C184" s="201" t="s">
        <v>242</v>
      </c>
      <c r="D184" s="201" t="s">
        <v>146</v>
      </c>
      <c r="E184" s="202" t="s">
        <v>821</v>
      </c>
      <c r="F184" s="203" t="s">
        <v>822</v>
      </c>
      <c r="G184" s="204" t="s">
        <v>337</v>
      </c>
      <c r="H184" s="205">
        <v>34.799999999999997</v>
      </c>
      <c r="I184" s="192"/>
      <c r="J184" s="206">
        <f>ROUND(I184*H184,2)</f>
        <v>0</v>
      </c>
      <c r="K184" s="203" t="s">
        <v>150</v>
      </c>
      <c r="L184" s="27"/>
      <c r="M184" s="123" t="s">
        <v>1</v>
      </c>
      <c r="N184" s="124" t="s">
        <v>42</v>
      </c>
      <c r="O184" s="125">
        <v>0.42799999999999999</v>
      </c>
      <c r="P184" s="125">
        <f>O184*H184</f>
        <v>14.894399999999999</v>
      </c>
      <c r="Q184" s="125">
        <v>0.28716999999999998</v>
      </c>
      <c r="R184" s="125">
        <f>Q184*H184</f>
        <v>9.9935159999999978</v>
      </c>
      <c r="S184" s="125">
        <v>0</v>
      </c>
      <c r="T184" s="126">
        <f>S184*H184</f>
        <v>0</v>
      </c>
      <c r="AR184" s="127" t="s">
        <v>151</v>
      </c>
      <c r="AT184" s="127" t="s">
        <v>146</v>
      </c>
      <c r="AU184" s="127" t="s">
        <v>85</v>
      </c>
      <c r="AY184" s="17" t="s">
        <v>144</v>
      </c>
      <c r="BE184" s="128">
        <f>IF(N184="základní",J184,0)</f>
        <v>0</v>
      </c>
      <c r="BF184" s="128">
        <f>IF(N184="snížená",J184,0)</f>
        <v>0</v>
      </c>
      <c r="BG184" s="128">
        <f>IF(N184="zákl. přenesená",J184,0)</f>
        <v>0</v>
      </c>
      <c r="BH184" s="128">
        <f>IF(N184="sníž. přenesená",J184,0)</f>
        <v>0</v>
      </c>
      <c r="BI184" s="128">
        <f>IF(N184="nulová",J184,0)</f>
        <v>0</v>
      </c>
      <c r="BJ184" s="17" t="s">
        <v>83</v>
      </c>
      <c r="BK184" s="128">
        <f>ROUND(I184*H184,2)</f>
        <v>0</v>
      </c>
      <c r="BL184" s="17" t="s">
        <v>151</v>
      </c>
      <c r="BM184" s="127" t="s">
        <v>823</v>
      </c>
    </row>
    <row r="185" spans="2:65" s="1" customFormat="1" ht="24.2" customHeight="1">
      <c r="B185" s="27"/>
      <c r="C185" s="201" t="s">
        <v>246</v>
      </c>
      <c r="D185" s="201" t="s">
        <v>146</v>
      </c>
      <c r="E185" s="202" t="s">
        <v>824</v>
      </c>
      <c r="F185" s="203" t="s">
        <v>825</v>
      </c>
      <c r="G185" s="204" t="s">
        <v>149</v>
      </c>
      <c r="H185" s="205">
        <v>1.613</v>
      </c>
      <c r="I185" s="192"/>
      <c r="J185" s="206">
        <f>ROUND(I185*H185,2)</f>
        <v>0</v>
      </c>
      <c r="K185" s="203" t="s">
        <v>150</v>
      </c>
      <c r="L185" s="27"/>
      <c r="M185" s="123" t="s">
        <v>1</v>
      </c>
      <c r="N185" s="124" t="s">
        <v>42</v>
      </c>
      <c r="O185" s="125">
        <v>0.58399999999999996</v>
      </c>
      <c r="P185" s="125">
        <f>O185*H185</f>
        <v>0.94199199999999994</v>
      </c>
      <c r="Q185" s="125">
        <v>2.3010199999999998</v>
      </c>
      <c r="R185" s="125">
        <f>Q185*H185</f>
        <v>3.7115452599999998</v>
      </c>
      <c r="S185" s="125">
        <v>0</v>
      </c>
      <c r="T185" s="126">
        <f>S185*H185</f>
        <v>0</v>
      </c>
      <c r="AR185" s="127" t="s">
        <v>151</v>
      </c>
      <c r="AT185" s="127" t="s">
        <v>146</v>
      </c>
      <c r="AU185" s="127" t="s">
        <v>85</v>
      </c>
      <c r="AY185" s="17" t="s">
        <v>144</v>
      </c>
      <c r="BE185" s="128">
        <f>IF(N185="základní",J185,0)</f>
        <v>0</v>
      </c>
      <c r="BF185" s="128">
        <f>IF(N185="snížená",J185,0)</f>
        <v>0</v>
      </c>
      <c r="BG185" s="128">
        <f>IF(N185="zákl. přenesená",J185,0)</f>
        <v>0</v>
      </c>
      <c r="BH185" s="128">
        <f>IF(N185="sníž. přenesená",J185,0)</f>
        <v>0</v>
      </c>
      <c r="BI185" s="128">
        <f>IF(N185="nulová",J185,0)</f>
        <v>0</v>
      </c>
      <c r="BJ185" s="17" t="s">
        <v>83</v>
      </c>
      <c r="BK185" s="128">
        <f>ROUND(I185*H185,2)</f>
        <v>0</v>
      </c>
      <c r="BL185" s="17" t="s">
        <v>151</v>
      </c>
      <c r="BM185" s="127" t="s">
        <v>826</v>
      </c>
    </row>
    <row r="186" spans="2:65" s="12" customFormat="1">
      <c r="B186" s="129"/>
      <c r="D186" s="207" t="s">
        <v>153</v>
      </c>
      <c r="E186" s="130" t="s">
        <v>1</v>
      </c>
      <c r="F186" s="208" t="s">
        <v>771</v>
      </c>
      <c r="H186" s="130" t="s">
        <v>1</v>
      </c>
      <c r="L186" s="129"/>
      <c r="M186" s="131"/>
      <c r="T186" s="132"/>
      <c r="AT186" s="130" t="s">
        <v>153</v>
      </c>
      <c r="AU186" s="130" t="s">
        <v>85</v>
      </c>
      <c r="AV186" s="12" t="s">
        <v>83</v>
      </c>
      <c r="AW186" s="12" t="s">
        <v>32</v>
      </c>
      <c r="AX186" s="12" t="s">
        <v>76</v>
      </c>
      <c r="AY186" s="130" t="s">
        <v>144</v>
      </c>
    </row>
    <row r="187" spans="2:65" s="13" customFormat="1">
      <c r="B187" s="133"/>
      <c r="D187" s="207" t="s">
        <v>153</v>
      </c>
      <c r="E187" s="134" t="s">
        <v>1</v>
      </c>
      <c r="F187" s="209" t="s">
        <v>827</v>
      </c>
      <c r="H187" s="210">
        <v>1.613</v>
      </c>
      <c r="L187" s="133"/>
      <c r="M187" s="135"/>
      <c r="T187" s="136"/>
      <c r="AT187" s="134" t="s">
        <v>153</v>
      </c>
      <c r="AU187" s="134" t="s">
        <v>85</v>
      </c>
      <c r="AV187" s="13" t="s">
        <v>85</v>
      </c>
      <c r="AW187" s="13" t="s">
        <v>32</v>
      </c>
      <c r="AX187" s="13" t="s">
        <v>83</v>
      </c>
      <c r="AY187" s="134" t="s">
        <v>144</v>
      </c>
    </row>
    <row r="188" spans="2:65" s="11" customFormat="1" ht="22.9" customHeight="1">
      <c r="B188" s="109"/>
      <c r="D188" s="110" t="s">
        <v>75</v>
      </c>
      <c r="E188" s="199" t="s">
        <v>163</v>
      </c>
      <c r="F188" s="199" t="s">
        <v>263</v>
      </c>
      <c r="J188" s="200">
        <f>BK188</f>
        <v>0</v>
      </c>
      <c r="L188" s="109"/>
      <c r="M188" s="111"/>
      <c r="P188" s="112">
        <f>SUM(P189:P194)</f>
        <v>0.72</v>
      </c>
      <c r="R188" s="112">
        <f>SUM(R189:R194)</f>
        <v>0.36751999999999996</v>
      </c>
      <c r="T188" s="113">
        <f>SUM(T189:T194)</f>
        <v>0</v>
      </c>
      <c r="AR188" s="110" t="s">
        <v>83</v>
      </c>
      <c r="AT188" s="114" t="s">
        <v>75</v>
      </c>
      <c r="AU188" s="114" t="s">
        <v>83</v>
      </c>
      <c r="AY188" s="110" t="s">
        <v>144</v>
      </c>
      <c r="BK188" s="115">
        <f>SUM(BK189:BK194)</f>
        <v>0</v>
      </c>
    </row>
    <row r="189" spans="2:65" s="1" customFormat="1" ht="44.25" customHeight="1">
      <c r="B189" s="27"/>
      <c r="C189" s="201" t="s">
        <v>249</v>
      </c>
      <c r="D189" s="201" t="s">
        <v>146</v>
      </c>
      <c r="E189" s="202" t="s">
        <v>828</v>
      </c>
      <c r="F189" s="203" t="s">
        <v>829</v>
      </c>
      <c r="G189" s="204" t="s">
        <v>384</v>
      </c>
      <c r="H189" s="205">
        <v>2</v>
      </c>
      <c r="I189" s="192"/>
      <c r="J189" s="206">
        <f>ROUND(I189*H189,2)</f>
        <v>0</v>
      </c>
      <c r="K189" s="203" t="s">
        <v>1</v>
      </c>
      <c r="L189" s="27"/>
      <c r="M189" s="123" t="s">
        <v>1</v>
      </c>
      <c r="N189" s="124" t="s">
        <v>42</v>
      </c>
      <c r="O189" s="125">
        <v>0.36</v>
      </c>
      <c r="P189" s="125">
        <f>O189*H189</f>
        <v>0.72</v>
      </c>
      <c r="Q189" s="125">
        <v>0.17488999999999999</v>
      </c>
      <c r="R189" s="125">
        <f>Q189*H189</f>
        <v>0.34977999999999998</v>
      </c>
      <c r="S189" s="125">
        <v>0</v>
      </c>
      <c r="T189" s="126">
        <f>S189*H189</f>
        <v>0</v>
      </c>
      <c r="AR189" s="127" t="s">
        <v>151</v>
      </c>
      <c r="AT189" s="127" t="s">
        <v>146</v>
      </c>
      <c r="AU189" s="127" t="s">
        <v>85</v>
      </c>
      <c r="AY189" s="17" t="s">
        <v>144</v>
      </c>
      <c r="BE189" s="128">
        <f>IF(N189="základní",J189,0)</f>
        <v>0</v>
      </c>
      <c r="BF189" s="128">
        <f>IF(N189="snížená",J189,0)</f>
        <v>0</v>
      </c>
      <c r="BG189" s="128">
        <f>IF(N189="zákl. přenesená",J189,0)</f>
        <v>0</v>
      </c>
      <c r="BH189" s="128">
        <f>IF(N189="sníž. přenesená",J189,0)</f>
        <v>0</v>
      </c>
      <c r="BI189" s="128">
        <f>IF(N189="nulová",J189,0)</f>
        <v>0</v>
      </c>
      <c r="BJ189" s="17" t="s">
        <v>83</v>
      </c>
      <c r="BK189" s="128">
        <f>ROUND(I189*H189,2)</f>
        <v>0</v>
      </c>
      <c r="BL189" s="17" t="s">
        <v>151</v>
      </c>
      <c r="BM189" s="127" t="s">
        <v>830</v>
      </c>
    </row>
    <row r="190" spans="2:65" s="12" customFormat="1">
      <c r="B190" s="129"/>
      <c r="D190" s="207" t="s">
        <v>153</v>
      </c>
      <c r="E190" s="130" t="s">
        <v>1</v>
      </c>
      <c r="F190" s="208" t="s">
        <v>831</v>
      </c>
      <c r="H190" s="130" t="s">
        <v>1</v>
      </c>
      <c r="L190" s="129"/>
      <c r="M190" s="131"/>
      <c r="T190" s="132"/>
      <c r="AT190" s="130" t="s">
        <v>153</v>
      </c>
      <c r="AU190" s="130" t="s">
        <v>85</v>
      </c>
      <c r="AV190" s="12" t="s">
        <v>83</v>
      </c>
      <c r="AW190" s="12" t="s">
        <v>32</v>
      </c>
      <c r="AX190" s="12" t="s">
        <v>76</v>
      </c>
      <c r="AY190" s="130" t="s">
        <v>144</v>
      </c>
    </row>
    <row r="191" spans="2:65" s="13" customFormat="1">
      <c r="B191" s="133"/>
      <c r="D191" s="207" t="s">
        <v>153</v>
      </c>
      <c r="E191" s="134" t="s">
        <v>1</v>
      </c>
      <c r="F191" s="209" t="s">
        <v>85</v>
      </c>
      <c r="H191" s="210">
        <v>2</v>
      </c>
      <c r="L191" s="133"/>
      <c r="M191" s="135"/>
      <c r="T191" s="136"/>
      <c r="AT191" s="134" t="s">
        <v>153</v>
      </c>
      <c r="AU191" s="134" t="s">
        <v>85</v>
      </c>
      <c r="AV191" s="13" t="s">
        <v>85</v>
      </c>
      <c r="AW191" s="13" t="s">
        <v>32</v>
      </c>
      <c r="AX191" s="13" t="s">
        <v>83</v>
      </c>
      <c r="AY191" s="134" t="s">
        <v>144</v>
      </c>
    </row>
    <row r="192" spans="2:65" s="1" customFormat="1" ht="37.9" customHeight="1">
      <c r="B192" s="27"/>
      <c r="C192" s="215" t="s">
        <v>255</v>
      </c>
      <c r="D192" s="215" t="s">
        <v>217</v>
      </c>
      <c r="E192" s="216" t="s">
        <v>832</v>
      </c>
      <c r="F192" s="217" t="s">
        <v>833</v>
      </c>
      <c r="G192" s="218" t="s">
        <v>834</v>
      </c>
      <c r="H192" s="219">
        <v>2</v>
      </c>
      <c r="I192" s="192"/>
      <c r="J192" s="220">
        <f>ROUND(I192*H192,2)</f>
        <v>0</v>
      </c>
      <c r="K192" s="217" t="s">
        <v>1</v>
      </c>
      <c r="L192" s="145"/>
      <c r="M192" s="146" t="s">
        <v>1</v>
      </c>
      <c r="N192" s="147" t="s">
        <v>42</v>
      </c>
      <c r="O192" s="125">
        <v>0</v>
      </c>
      <c r="P192" s="125">
        <f>O192*H192</f>
        <v>0</v>
      </c>
      <c r="Q192" s="125">
        <v>8.5699999999999995E-3</v>
      </c>
      <c r="R192" s="125">
        <f>Q192*H192</f>
        <v>1.7139999999999999E-2</v>
      </c>
      <c r="S192" s="125">
        <v>0</v>
      </c>
      <c r="T192" s="126">
        <f>S192*H192</f>
        <v>0</v>
      </c>
      <c r="AR192" s="127" t="s">
        <v>197</v>
      </c>
      <c r="AT192" s="127" t="s">
        <v>217</v>
      </c>
      <c r="AU192" s="127" t="s">
        <v>85</v>
      </c>
      <c r="AY192" s="17" t="s">
        <v>144</v>
      </c>
      <c r="BE192" s="128">
        <f>IF(N192="základní",J192,0)</f>
        <v>0</v>
      </c>
      <c r="BF192" s="128">
        <f>IF(N192="snížená",J192,0)</f>
        <v>0</v>
      </c>
      <c r="BG192" s="128">
        <f>IF(N192="zákl. přenesená",J192,0)</f>
        <v>0</v>
      </c>
      <c r="BH192" s="128">
        <f>IF(N192="sníž. přenesená",J192,0)</f>
        <v>0</v>
      </c>
      <c r="BI192" s="128">
        <f>IF(N192="nulová",J192,0)</f>
        <v>0</v>
      </c>
      <c r="BJ192" s="17" t="s">
        <v>83</v>
      </c>
      <c r="BK192" s="128">
        <f>ROUND(I192*H192,2)</f>
        <v>0</v>
      </c>
      <c r="BL192" s="17" t="s">
        <v>151</v>
      </c>
      <c r="BM192" s="127" t="s">
        <v>835</v>
      </c>
    </row>
    <row r="193" spans="2:65" s="13" customFormat="1">
      <c r="B193" s="133"/>
      <c r="D193" s="207" t="s">
        <v>153</v>
      </c>
      <c r="E193" s="134" t="s">
        <v>1</v>
      </c>
      <c r="F193" s="209" t="s">
        <v>85</v>
      </c>
      <c r="H193" s="210">
        <v>2</v>
      </c>
      <c r="L193" s="133"/>
      <c r="M193" s="135"/>
      <c r="T193" s="136"/>
      <c r="AT193" s="134" t="s">
        <v>153</v>
      </c>
      <c r="AU193" s="134" t="s">
        <v>85</v>
      </c>
      <c r="AV193" s="13" t="s">
        <v>85</v>
      </c>
      <c r="AW193" s="13" t="s">
        <v>32</v>
      </c>
      <c r="AX193" s="13" t="s">
        <v>83</v>
      </c>
      <c r="AY193" s="134" t="s">
        <v>144</v>
      </c>
    </row>
    <row r="194" spans="2:65" s="1" customFormat="1" ht="21.75" customHeight="1">
      <c r="B194" s="27"/>
      <c r="C194" s="215" t="s">
        <v>260</v>
      </c>
      <c r="D194" s="215" t="s">
        <v>217</v>
      </c>
      <c r="E194" s="216" t="s">
        <v>836</v>
      </c>
      <c r="F194" s="217" t="s">
        <v>837</v>
      </c>
      <c r="G194" s="218" t="s">
        <v>384</v>
      </c>
      <c r="H194" s="219">
        <v>2</v>
      </c>
      <c r="I194" s="192"/>
      <c r="J194" s="220">
        <f>ROUND(I194*H194,2)</f>
        <v>0</v>
      </c>
      <c r="K194" s="217" t="s">
        <v>150</v>
      </c>
      <c r="L194" s="145"/>
      <c r="M194" s="146" t="s">
        <v>1</v>
      </c>
      <c r="N194" s="147" t="s">
        <v>42</v>
      </c>
      <c r="O194" s="125">
        <v>0</v>
      </c>
      <c r="P194" s="125">
        <f>O194*H194</f>
        <v>0</v>
      </c>
      <c r="Q194" s="125">
        <v>2.9999999999999997E-4</v>
      </c>
      <c r="R194" s="125">
        <f>Q194*H194</f>
        <v>5.9999999999999995E-4</v>
      </c>
      <c r="S194" s="125">
        <v>0</v>
      </c>
      <c r="T194" s="126">
        <f>S194*H194</f>
        <v>0</v>
      </c>
      <c r="AR194" s="127" t="s">
        <v>197</v>
      </c>
      <c r="AT194" s="127" t="s">
        <v>217</v>
      </c>
      <c r="AU194" s="127" t="s">
        <v>85</v>
      </c>
      <c r="AY194" s="17" t="s">
        <v>144</v>
      </c>
      <c r="BE194" s="128">
        <f>IF(N194="základní",J194,0)</f>
        <v>0</v>
      </c>
      <c r="BF194" s="128">
        <f>IF(N194="snížená",J194,0)</f>
        <v>0</v>
      </c>
      <c r="BG194" s="128">
        <f>IF(N194="zákl. přenesená",J194,0)</f>
        <v>0</v>
      </c>
      <c r="BH194" s="128">
        <f>IF(N194="sníž. přenesená",J194,0)</f>
        <v>0</v>
      </c>
      <c r="BI194" s="128">
        <f>IF(N194="nulová",J194,0)</f>
        <v>0</v>
      </c>
      <c r="BJ194" s="17" t="s">
        <v>83</v>
      </c>
      <c r="BK194" s="128">
        <f>ROUND(I194*H194,2)</f>
        <v>0</v>
      </c>
      <c r="BL194" s="17" t="s">
        <v>151</v>
      </c>
      <c r="BM194" s="127" t="s">
        <v>838</v>
      </c>
    </row>
    <row r="195" spans="2:65" s="11" customFormat="1" ht="22.9" customHeight="1">
      <c r="B195" s="109"/>
      <c r="D195" s="110" t="s">
        <v>75</v>
      </c>
      <c r="E195" s="199" t="s">
        <v>151</v>
      </c>
      <c r="F195" s="199" t="s">
        <v>289</v>
      </c>
      <c r="J195" s="200">
        <f>BK195</f>
        <v>0</v>
      </c>
      <c r="L195" s="109"/>
      <c r="M195" s="111"/>
      <c r="P195" s="112">
        <f>SUM(P196:P201)</f>
        <v>20.736000000000001</v>
      </c>
      <c r="R195" s="112">
        <f>SUM(R196:R201)</f>
        <v>0.1301832</v>
      </c>
      <c r="T195" s="113">
        <f>SUM(T196:T201)</f>
        <v>0</v>
      </c>
      <c r="AR195" s="110" t="s">
        <v>83</v>
      </c>
      <c r="AT195" s="114" t="s">
        <v>75</v>
      </c>
      <c r="AU195" s="114" t="s">
        <v>83</v>
      </c>
      <c r="AY195" s="110" t="s">
        <v>144</v>
      </c>
      <c r="BK195" s="115">
        <f>SUM(BK196:BK201)</f>
        <v>0</v>
      </c>
    </row>
    <row r="196" spans="2:65" s="1" customFormat="1" ht="49.15" customHeight="1">
      <c r="B196" s="27"/>
      <c r="C196" s="201" t="s">
        <v>7</v>
      </c>
      <c r="D196" s="201" t="s">
        <v>146</v>
      </c>
      <c r="E196" s="202" t="s">
        <v>302</v>
      </c>
      <c r="F196" s="203" t="s">
        <v>303</v>
      </c>
      <c r="G196" s="204" t="s">
        <v>224</v>
      </c>
      <c r="H196" s="205">
        <v>162</v>
      </c>
      <c r="I196" s="192"/>
      <c r="J196" s="206">
        <f>ROUND(I196*H196,2)</f>
        <v>0</v>
      </c>
      <c r="K196" s="203" t="s">
        <v>150</v>
      </c>
      <c r="L196" s="27"/>
      <c r="M196" s="123" t="s">
        <v>1</v>
      </c>
      <c r="N196" s="124" t="s">
        <v>42</v>
      </c>
      <c r="O196" s="125">
        <v>0.128</v>
      </c>
      <c r="P196" s="125">
        <f>O196*H196</f>
        <v>20.736000000000001</v>
      </c>
      <c r="Q196" s="125">
        <v>2.786E-4</v>
      </c>
      <c r="R196" s="125">
        <f>Q196*H196</f>
        <v>4.5133199999999998E-2</v>
      </c>
      <c r="S196" s="125">
        <v>0</v>
      </c>
      <c r="T196" s="126">
        <f>S196*H196</f>
        <v>0</v>
      </c>
      <c r="AR196" s="127" t="s">
        <v>151</v>
      </c>
      <c r="AT196" s="127" t="s">
        <v>146</v>
      </c>
      <c r="AU196" s="127" t="s">
        <v>85</v>
      </c>
      <c r="AY196" s="17" t="s">
        <v>144</v>
      </c>
      <c r="BE196" s="128">
        <f>IF(N196="základní",J196,0)</f>
        <v>0</v>
      </c>
      <c r="BF196" s="128">
        <f>IF(N196="snížená",J196,0)</f>
        <v>0</v>
      </c>
      <c r="BG196" s="128">
        <f>IF(N196="zákl. přenesená",J196,0)</f>
        <v>0</v>
      </c>
      <c r="BH196" s="128">
        <f>IF(N196="sníž. přenesená",J196,0)</f>
        <v>0</v>
      </c>
      <c r="BI196" s="128">
        <f>IF(N196="nulová",J196,0)</f>
        <v>0</v>
      </c>
      <c r="BJ196" s="17" t="s">
        <v>83</v>
      </c>
      <c r="BK196" s="128">
        <f>ROUND(I196*H196,2)</f>
        <v>0</v>
      </c>
      <c r="BL196" s="17" t="s">
        <v>151</v>
      </c>
      <c r="BM196" s="127" t="s">
        <v>839</v>
      </c>
    </row>
    <row r="197" spans="2:65" s="12" customFormat="1">
      <c r="B197" s="129"/>
      <c r="D197" s="207" t="s">
        <v>153</v>
      </c>
      <c r="E197" s="130" t="s">
        <v>1</v>
      </c>
      <c r="F197" s="208" t="s">
        <v>840</v>
      </c>
      <c r="H197" s="130" t="s">
        <v>1</v>
      </c>
      <c r="L197" s="129"/>
      <c r="M197" s="131"/>
      <c r="T197" s="132"/>
      <c r="AT197" s="130" t="s">
        <v>153</v>
      </c>
      <c r="AU197" s="130" t="s">
        <v>85</v>
      </c>
      <c r="AV197" s="12" t="s">
        <v>83</v>
      </c>
      <c r="AW197" s="12" t="s">
        <v>32</v>
      </c>
      <c r="AX197" s="12" t="s">
        <v>76</v>
      </c>
      <c r="AY197" s="130" t="s">
        <v>144</v>
      </c>
    </row>
    <row r="198" spans="2:65" s="12" customFormat="1">
      <c r="B198" s="129"/>
      <c r="D198" s="207" t="s">
        <v>153</v>
      </c>
      <c r="E198" s="130" t="s">
        <v>1</v>
      </c>
      <c r="F198" s="208" t="s">
        <v>841</v>
      </c>
      <c r="H198" s="130" t="s">
        <v>1</v>
      </c>
      <c r="L198" s="129"/>
      <c r="M198" s="131"/>
      <c r="T198" s="132"/>
      <c r="AT198" s="130" t="s">
        <v>153</v>
      </c>
      <c r="AU198" s="130" t="s">
        <v>85</v>
      </c>
      <c r="AV198" s="12" t="s">
        <v>83</v>
      </c>
      <c r="AW198" s="12" t="s">
        <v>32</v>
      </c>
      <c r="AX198" s="12" t="s">
        <v>76</v>
      </c>
      <c r="AY198" s="130" t="s">
        <v>144</v>
      </c>
    </row>
    <row r="199" spans="2:65" s="13" customFormat="1">
      <c r="B199" s="133"/>
      <c r="D199" s="207" t="s">
        <v>153</v>
      </c>
      <c r="E199" s="134" t="s">
        <v>1</v>
      </c>
      <c r="F199" s="209" t="s">
        <v>842</v>
      </c>
      <c r="H199" s="210">
        <v>162</v>
      </c>
      <c r="L199" s="133"/>
      <c r="M199" s="135"/>
      <c r="T199" s="136"/>
      <c r="AT199" s="134" t="s">
        <v>153</v>
      </c>
      <c r="AU199" s="134" t="s">
        <v>85</v>
      </c>
      <c r="AV199" s="13" t="s">
        <v>85</v>
      </c>
      <c r="AW199" s="13" t="s">
        <v>32</v>
      </c>
      <c r="AX199" s="13" t="s">
        <v>83</v>
      </c>
      <c r="AY199" s="134" t="s">
        <v>144</v>
      </c>
    </row>
    <row r="200" spans="2:65" s="1" customFormat="1" ht="16.5" customHeight="1">
      <c r="B200" s="27"/>
      <c r="C200" s="215" t="s">
        <v>269</v>
      </c>
      <c r="D200" s="215" t="s">
        <v>217</v>
      </c>
      <c r="E200" s="216" t="s">
        <v>307</v>
      </c>
      <c r="F200" s="217" t="s">
        <v>308</v>
      </c>
      <c r="G200" s="218" t="s">
        <v>224</v>
      </c>
      <c r="H200" s="219">
        <v>170.1</v>
      </c>
      <c r="I200" s="192"/>
      <c r="J200" s="220">
        <f>ROUND(I200*H200,2)</f>
        <v>0</v>
      </c>
      <c r="K200" s="217" t="s">
        <v>150</v>
      </c>
      <c r="L200" s="145"/>
      <c r="M200" s="146" t="s">
        <v>1</v>
      </c>
      <c r="N200" s="147" t="s">
        <v>42</v>
      </c>
      <c r="O200" s="125">
        <v>0</v>
      </c>
      <c r="P200" s="125">
        <f>O200*H200</f>
        <v>0</v>
      </c>
      <c r="Q200" s="125">
        <v>5.0000000000000001E-4</v>
      </c>
      <c r="R200" s="125">
        <f>Q200*H200</f>
        <v>8.5050000000000001E-2</v>
      </c>
      <c r="S200" s="125">
        <v>0</v>
      </c>
      <c r="T200" s="126">
        <f>S200*H200</f>
        <v>0</v>
      </c>
      <c r="AR200" s="127" t="s">
        <v>197</v>
      </c>
      <c r="AT200" s="127" t="s">
        <v>217</v>
      </c>
      <c r="AU200" s="127" t="s">
        <v>85</v>
      </c>
      <c r="AY200" s="17" t="s">
        <v>144</v>
      </c>
      <c r="BE200" s="128">
        <f>IF(N200="základní",J200,0)</f>
        <v>0</v>
      </c>
      <c r="BF200" s="128">
        <f>IF(N200="snížená",J200,0)</f>
        <v>0</v>
      </c>
      <c r="BG200" s="128">
        <f>IF(N200="zákl. přenesená",J200,0)</f>
        <v>0</v>
      </c>
      <c r="BH200" s="128">
        <f>IF(N200="sníž. přenesená",J200,0)</f>
        <v>0</v>
      </c>
      <c r="BI200" s="128">
        <f>IF(N200="nulová",J200,0)</f>
        <v>0</v>
      </c>
      <c r="BJ200" s="17" t="s">
        <v>83</v>
      </c>
      <c r="BK200" s="128">
        <f>ROUND(I200*H200,2)</f>
        <v>0</v>
      </c>
      <c r="BL200" s="17" t="s">
        <v>151</v>
      </c>
      <c r="BM200" s="127" t="s">
        <v>843</v>
      </c>
    </row>
    <row r="201" spans="2:65" s="13" customFormat="1">
      <c r="B201" s="133"/>
      <c r="D201" s="207" t="s">
        <v>153</v>
      </c>
      <c r="E201" s="134" t="s">
        <v>1</v>
      </c>
      <c r="F201" s="209" t="s">
        <v>844</v>
      </c>
      <c r="H201" s="210">
        <v>170.1</v>
      </c>
      <c r="L201" s="133"/>
      <c r="M201" s="135"/>
      <c r="T201" s="136"/>
      <c r="AT201" s="134" t="s">
        <v>153</v>
      </c>
      <c r="AU201" s="134" t="s">
        <v>85</v>
      </c>
      <c r="AV201" s="13" t="s">
        <v>85</v>
      </c>
      <c r="AW201" s="13" t="s">
        <v>32</v>
      </c>
      <c r="AX201" s="13" t="s">
        <v>83</v>
      </c>
      <c r="AY201" s="134" t="s">
        <v>144</v>
      </c>
    </row>
    <row r="202" spans="2:65" s="11" customFormat="1" ht="22.9" customHeight="1">
      <c r="B202" s="109"/>
      <c r="D202" s="110" t="s">
        <v>75</v>
      </c>
      <c r="E202" s="199" t="s">
        <v>176</v>
      </c>
      <c r="F202" s="199" t="s">
        <v>845</v>
      </c>
      <c r="J202" s="200">
        <f>BK202</f>
        <v>0</v>
      </c>
      <c r="L202" s="109"/>
      <c r="M202" s="111"/>
      <c r="P202" s="112">
        <f>SUM(P203:P205)</f>
        <v>9.3960000000000008</v>
      </c>
      <c r="R202" s="112">
        <f>SUM(R203:R205)</f>
        <v>0</v>
      </c>
      <c r="T202" s="113">
        <f>SUM(T203:T205)</f>
        <v>0</v>
      </c>
      <c r="AR202" s="110" t="s">
        <v>83</v>
      </c>
      <c r="AT202" s="114" t="s">
        <v>75</v>
      </c>
      <c r="AU202" s="114" t="s">
        <v>83</v>
      </c>
      <c r="AY202" s="110" t="s">
        <v>144</v>
      </c>
      <c r="BK202" s="115">
        <f>SUM(BK203:BK205)</f>
        <v>0</v>
      </c>
    </row>
    <row r="203" spans="2:65" s="1" customFormat="1" ht="33" customHeight="1">
      <c r="B203" s="27"/>
      <c r="C203" s="201" t="s">
        <v>273</v>
      </c>
      <c r="D203" s="201" t="s">
        <v>146</v>
      </c>
      <c r="E203" s="202" t="s">
        <v>846</v>
      </c>
      <c r="F203" s="203" t="s">
        <v>847</v>
      </c>
      <c r="G203" s="204" t="s">
        <v>224</v>
      </c>
      <c r="H203" s="205">
        <v>324</v>
      </c>
      <c r="I203" s="192"/>
      <c r="J203" s="206">
        <f>ROUND(I203*H203,2)</f>
        <v>0</v>
      </c>
      <c r="K203" s="203" t="s">
        <v>150</v>
      </c>
      <c r="L203" s="27"/>
      <c r="M203" s="123" t="s">
        <v>1</v>
      </c>
      <c r="N203" s="124" t="s">
        <v>42</v>
      </c>
      <c r="O203" s="125">
        <v>2.9000000000000001E-2</v>
      </c>
      <c r="P203" s="125">
        <f>O203*H203</f>
        <v>9.3960000000000008</v>
      </c>
      <c r="Q203" s="125">
        <v>0</v>
      </c>
      <c r="R203" s="125">
        <f>Q203*H203</f>
        <v>0</v>
      </c>
      <c r="S203" s="125">
        <v>0</v>
      </c>
      <c r="T203" s="126">
        <f>S203*H203</f>
        <v>0</v>
      </c>
      <c r="AR203" s="127" t="s">
        <v>151</v>
      </c>
      <c r="AT203" s="127" t="s">
        <v>146</v>
      </c>
      <c r="AU203" s="127" t="s">
        <v>85</v>
      </c>
      <c r="AY203" s="17" t="s">
        <v>144</v>
      </c>
      <c r="BE203" s="128">
        <f>IF(N203="základní",J203,0)</f>
        <v>0</v>
      </c>
      <c r="BF203" s="128">
        <f>IF(N203="snížená",J203,0)</f>
        <v>0</v>
      </c>
      <c r="BG203" s="128">
        <f>IF(N203="zákl. přenesená",J203,0)</f>
        <v>0</v>
      </c>
      <c r="BH203" s="128">
        <f>IF(N203="sníž. přenesená",J203,0)</f>
        <v>0</v>
      </c>
      <c r="BI203" s="128">
        <f>IF(N203="nulová",J203,0)</f>
        <v>0</v>
      </c>
      <c r="BJ203" s="17" t="s">
        <v>83</v>
      </c>
      <c r="BK203" s="128">
        <f>ROUND(I203*H203,2)</f>
        <v>0</v>
      </c>
      <c r="BL203" s="17" t="s">
        <v>151</v>
      </c>
      <c r="BM203" s="127" t="s">
        <v>848</v>
      </c>
    </row>
    <row r="204" spans="2:65" s="12" customFormat="1">
      <c r="B204" s="129"/>
      <c r="D204" s="207" t="s">
        <v>153</v>
      </c>
      <c r="E204" s="130" t="s">
        <v>1</v>
      </c>
      <c r="F204" s="208" t="s">
        <v>849</v>
      </c>
      <c r="H204" s="130" t="s">
        <v>1</v>
      </c>
      <c r="L204" s="129"/>
      <c r="M204" s="131"/>
      <c r="T204" s="132"/>
      <c r="AT204" s="130" t="s">
        <v>153</v>
      </c>
      <c r="AU204" s="130" t="s">
        <v>85</v>
      </c>
      <c r="AV204" s="12" t="s">
        <v>83</v>
      </c>
      <c r="AW204" s="12" t="s">
        <v>32</v>
      </c>
      <c r="AX204" s="12" t="s">
        <v>76</v>
      </c>
      <c r="AY204" s="130" t="s">
        <v>144</v>
      </c>
    </row>
    <row r="205" spans="2:65" s="13" customFormat="1">
      <c r="B205" s="133"/>
      <c r="D205" s="207" t="s">
        <v>153</v>
      </c>
      <c r="E205" s="134" t="s">
        <v>1</v>
      </c>
      <c r="F205" s="209" t="s">
        <v>850</v>
      </c>
      <c r="H205" s="210">
        <v>324</v>
      </c>
      <c r="L205" s="133"/>
      <c r="M205" s="135"/>
      <c r="T205" s="136"/>
      <c r="AT205" s="134" t="s">
        <v>153</v>
      </c>
      <c r="AU205" s="134" t="s">
        <v>85</v>
      </c>
      <c r="AV205" s="13" t="s">
        <v>85</v>
      </c>
      <c r="AW205" s="13" t="s">
        <v>32</v>
      </c>
      <c r="AX205" s="13" t="s">
        <v>83</v>
      </c>
      <c r="AY205" s="134" t="s">
        <v>144</v>
      </c>
    </row>
    <row r="206" spans="2:65" s="11" customFormat="1" ht="22.9" customHeight="1">
      <c r="B206" s="109"/>
      <c r="D206" s="110" t="s">
        <v>75</v>
      </c>
      <c r="E206" s="199" t="s">
        <v>197</v>
      </c>
      <c r="F206" s="199" t="s">
        <v>851</v>
      </c>
      <c r="J206" s="200">
        <f>BK206</f>
        <v>0</v>
      </c>
      <c r="L206" s="109"/>
      <c r="M206" s="111"/>
      <c r="P206" s="112">
        <f>P207</f>
        <v>2.8479999999999999</v>
      </c>
      <c r="R206" s="112">
        <f>R207</f>
        <v>3.841E-2</v>
      </c>
      <c r="T206" s="113">
        <f>T207</f>
        <v>0</v>
      </c>
      <c r="AR206" s="110" t="s">
        <v>83</v>
      </c>
      <c r="AT206" s="114" t="s">
        <v>75</v>
      </c>
      <c r="AU206" s="114" t="s">
        <v>83</v>
      </c>
      <c r="AY206" s="110" t="s">
        <v>144</v>
      </c>
      <c r="BK206" s="115">
        <f>BK207</f>
        <v>0</v>
      </c>
    </row>
    <row r="207" spans="2:65" s="1" customFormat="1" ht="49.15" customHeight="1">
      <c r="B207" s="27"/>
      <c r="C207" s="201" t="s">
        <v>277</v>
      </c>
      <c r="D207" s="201" t="s">
        <v>146</v>
      </c>
      <c r="E207" s="202" t="s">
        <v>852</v>
      </c>
      <c r="F207" s="203" t="s">
        <v>853</v>
      </c>
      <c r="G207" s="204" t="s">
        <v>384</v>
      </c>
      <c r="H207" s="205">
        <v>1</v>
      </c>
      <c r="I207" s="192"/>
      <c r="J207" s="206">
        <f>ROUND(I207*H207,2)</f>
        <v>0</v>
      </c>
      <c r="K207" s="203" t="s">
        <v>150</v>
      </c>
      <c r="L207" s="27"/>
      <c r="M207" s="123" t="s">
        <v>1</v>
      </c>
      <c r="N207" s="124" t="s">
        <v>42</v>
      </c>
      <c r="O207" s="125">
        <v>2.8479999999999999</v>
      </c>
      <c r="P207" s="125">
        <f>O207*H207</f>
        <v>2.8479999999999999</v>
      </c>
      <c r="Q207" s="125">
        <v>3.841E-2</v>
      </c>
      <c r="R207" s="125">
        <f>Q207*H207</f>
        <v>3.841E-2</v>
      </c>
      <c r="S207" s="125">
        <v>0</v>
      </c>
      <c r="T207" s="126">
        <f>S207*H207</f>
        <v>0</v>
      </c>
      <c r="AR207" s="127" t="s">
        <v>151</v>
      </c>
      <c r="AT207" s="127" t="s">
        <v>146</v>
      </c>
      <c r="AU207" s="127" t="s">
        <v>85</v>
      </c>
      <c r="AY207" s="17" t="s">
        <v>144</v>
      </c>
      <c r="BE207" s="128">
        <f>IF(N207="základní",J207,0)</f>
        <v>0</v>
      </c>
      <c r="BF207" s="128">
        <f>IF(N207="snížená",J207,0)</f>
        <v>0</v>
      </c>
      <c r="BG207" s="128">
        <f>IF(N207="zákl. přenesená",J207,0)</f>
        <v>0</v>
      </c>
      <c r="BH207" s="128">
        <f>IF(N207="sníž. přenesená",J207,0)</f>
        <v>0</v>
      </c>
      <c r="BI207" s="128">
        <f>IF(N207="nulová",J207,0)</f>
        <v>0</v>
      </c>
      <c r="BJ207" s="17" t="s">
        <v>83</v>
      </c>
      <c r="BK207" s="128">
        <f>ROUND(I207*H207,2)</f>
        <v>0</v>
      </c>
      <c r="BL207" s="17" t="s">
        <v>151</v>
      </c>
      <c r="BM207" s="127" t="s">
        <v>854</v>
      </c>
    </row>
    <row r="208" spans="2:65" s="11" customFormat="1" ht="22.9" customHeight="1">
      <c r="B208" s="109"/>
      <c r="D208" s="110" t="s">
        <v>75</v>
      </c>
      <c r="E208" s="199" t="s">
        <v>202</v>
      </c>
      <c r="F208" s="199" t="s">
        <v>333</v>
      </c>
      <c r="J208" s="200">
        <f>BK208</f>
        <v>0</v>
      </c>
      <c r="L208" s="109"/>
      <c r="M208" s="111"/>
      <c r="P208" s="112">
        <f>SUM(P209:P221)</f>
        <v>627.22856000000013</v>
      </c>
      <c r="R208" s="112">
        <f>SUM(R209:R221)</f>
        <v>3.7165910000000002</v>
      </c>
      <c r="T208" s="113">
        <f>SUM(T209:T221)</f>
        <v>133.82699999999997</v>
      </c>
      <c r="AR208" s="110" t="s">
        <v>83</v>
      </c>
      <c r="AT208" s="114" t="s">
        <v>75</v>
      </c>
      <c r="AU208" s="114" t="s">
        <v>83</v>
      </c>
      <c r="AY208" s="110" t="s">
        <v>144</v>
      </c>
      <c r="BK208" s="115">
        <f>SUM(BK209:BK221)</f>
        <v>0</v>
      </c>
    </row>
    <row r="209" spans="2:65" s="1" customFormat="1" ht="37.9" customHeight="1">
      <c r="B209" s="27"/>
      <c r="C209" s="201" t="s">
        <v>283</v>
      </c>
      <c r="D209" s="201" t="s">
        <v>146</v>
      </c>
      <c r="E209" s="202" t="s">
        <v>855</v>
      </c>
      <c r="F209" s="203" t="s">
        <v>856</v>
      </c>
      <c r="G209" s="204" t="s">
        <v>337</v>
      </c>
      <c r="H209" s="205">
        <v>17.28</v>
      </c>
      <c r="I209" s="192"/>
      <c r="J209" s="206">
        <f>ROUND(I209*H209,2)</f>
        <v>0</v>
      </c>
      <c r="K209" s="203" t="s">
        <v>150</v>
      </c>
      <c r="L209" s="27"/>
      <c r="M209" s="123" t="s">
        <v>1</v>
      </c>
      <c r="N209" s="124" t="s">
        <v>42</v>
      </c>
      <c r="O209" s="125">
        <v>0.14000000000000001</v>
      </c>
      <c r="P209" s="125">
        <f>O209*H209</f>
        <v>2.4192000000000005</v>
      </c>
      <c r="Q209" s="125">
        <v>0.14943000000000001</v>
      </c>
      <c r="R209" s="125">
        <f>Q209*H209</f>
        <v>2.5821504000000002</v>
      </c>
      <c r="S209" s="125">
        <v>0</v>
      </c>
      <c r="T209" s="126">
        <f>S209*H209</f>
        <v>0</v>
      </c>
      <c r="AR209" s="127" t="s">
        <v>151</v>
      </c>
      <c r="AT209" s="127" t="s">
        <v>146</v>
      </c>
      <c r="AU209" s="127" t="s">
        <v>85</v>
      </c>
      <c r="AY209" s="17" t="s">
        <v>144</v>
      </c>
      <c r="BE209" s="128">
        <f>IF(N209="základní",J209,0)</f>
        <v>0</v>
      </c>
      <c r="BF209" s="128">
        <f>IF(N209="snížená",J209,0)</f>
        <v>0</v>
      </c>
      <c r="BG209" s="128">
        <f>IF(N209="zákl. přenesená",J209,0)</f>
        <v>0</v>
      </c>
      <c r="BH209" s="128">
        <f>IF(N209="sníž. přenesená",J209,0)</f>
        <v>0</v>
      </c>
      <c r="BI209" s="128">
        <f>IF(N209="nulová",J209,0)</f>
        <v>0</v>
      </c>
      <c r="BJ209" s="17" t="s">
        <v>83</v>
      </c>
      <c r="BK209" s="128">
        <f>ROUND(I209*H209,2)</f>
        <v>0</v>
      </c>
      <c r="BL209" s="17" t="s">
        <v>151</v>
      </c>
      <c r="BM209" s="127" t="s">
        <v>857</v>
      </c>
    </row>
    <row r="210" spans="2:65" s="1" customFormat="1" ht="24.2" customHeight="1">
      <c r="B210" s="27"/>
      <c r="C210" s="201" t="s">
        <v>290</v>
      </c>
      <c r="D210" s="201" t="s">
        <v>146</v>
      </c>
      <c r="E210" s="202" t="s">
        <v>858</v>
      </c>
      <c r="F210" s="203" t="s">
        <v>859</v>
      </c>
      <c r="G210" s="204" t="s">
        <v>384</v>
      </c>
      <c r="H210" s="205">
        <v>5</v>
      </c>
      <c r="I210" s="192"/>
      <c r="J210" s="206">
        <f>ROUND(I210*H210,2)</f>
        <v>0</v>
      </c>
      <c r="K210" s="203" t="s">
        <v>150</v>
      </c>
      <c r="L210" s="27"/>
      <c r="M210" s="123" t="s">
        <v>1</v>
      </c>
      <c r="N210" s="124" t="s">
        <v>42</v>
      </c>
      <c r="O210" s="125">
        <v>0.85</v>
      </c>
      <c r="P210" s="125">
        <f>O210*H210</f>
        <v>4.25</v>
      </c>
      <c r="Q210" s="125">
        <v>1E-3</v>
      </c>
      <c r="R210" s="125">
        <f>Q210*H210</f>
        <v>5.0000000000000001E-3</v>
      </c>
      <c r="S210" s="125">
        <v>0</v>
      </c>
      <c r="T210" s="126">
        <f>S210*H210</f>
        <v>0</v>
      </c>
      <c r="AR210" s="127" t="s">
        <v>151</v>
      </c>
      <c r="AT210" s="127" t="s">
        <v>146</v>
      </c>
      <c r="AU210" s="127" t="s">
        <v>85</v>
      </c>
      <c r="AY210" s="17" t="s">
        <v>144</v>
      </c>
      <c r="BE210" s="128">
        <f>IF(N210="základní",J210,0)</f>
        <v>0</v>
      </c>
      <c r="BF210" s="128">
        <f>IF(N210="snížená",J210,0)</f>
        <v>0</v>
      </c>
      <c r="BG210" s="128">
        <f>IF(N210="zákl. přenesená",J210,0)</f>
        <v>0</v>
      </c>
      <c r="BH210" s="128">
        <f>IF(N210="sníž. přenesená",J210,0)</f>
        <v>0</v>
      </c>
      <c r="BI210" s="128">
        <f>IF(N210="nulová",J210,0)</f>
        <v>0</v>
      </c>
      <c r="BJ210" s="17" t="s">
        <v>83</v>
      </c>
      <c r="BK210" s="128">
        <f>ROUND(I210*H210,2)</f>
        <v>0</v>
      </c>
      <c r="BL210" s="17" t="s">
        <v>151</v>
      </c>
      <c r="BM210" s="127" t="s">
        <v>860</v>
      </c>
    </row>
    <row r="211" spans="2:65" s="1" customFormat="1" ht="16.5" customHeight="1">
      <c r="B211" s="27"/>
      <c r="C211" s="215" t="s">
        <v>295</v>
      </c>
      <c r="D211" s="215" t="s">
        <v>217</v>
      </c>
      <c r="E211" s="216" t="s">
        <v>861</v>
      </c>
      <c r="F211" s="217" t="s">
        <v>862</v>
      </c>
      <c r="G211" s="218" t="s">
        <v>384</v>
      </c>
      <c r="H211" s="219">
        <v>5</v>
      </c>
      <c r="I211" s="192"/>
      <c r="J211" s="220">
        <f>ROUND(I211*H211,2)</f>
        <v>0</v>
      </c>
      <c r="K211" s="217" t="s">
        <v>1</v>
      </c>
      <c r="L211" s="145"/>
      <c r="M211" s="146" t="s">
        <v>1</v>
      </c>
      <c r="N211" s="147" t="s">
        <v>42</v>
      </c>
      <c r="O211" s="125">
        <v>0</v>
      </c>
      <c r="P211" s="125">
        <f>O211*H211</f>
        <v>0</v>
      </c>
      <c r="Q211" s="125">
        <v>0.22500000000000001</v>
      </c>
      <c r="R211" s="125">
        <f>Q211*H211</f>
        <v>1.125</v>
      </c>
      <c r="S211" s="125">
        <v>0</v>
      </c>
      <c r="T211" s="126">
        <f>S211*H211</f>
        <v>0</v>
      </c>
      <c r="AR211" s="127" t="s">
        <v>197</v>
      </c>
      <c r="AT211" s="127" t="s">
        <v>217</v>
      </c>
      <c r="AU211" s="127" t="s">
        <v>85</v>
      </c>
      <c r="AY211" s="17" t="s">
        <v>144</v>
      </c>
      <c r="BE211" s="128">
        <f>IF(N211="základní",J211,0)</f>
        <v>0</v>
      </c>
      <c r="BF211" s="128">
        <f>IF(N211="snížená",J211,0)</f>
        <v>0</v>
      </c>
      <c r="BG211" s="128">
        <f>IF(N211="zákl. přenesená",J211,0)</f>
        <v>0</v>
      </c>
      <c r="BH211" s="128">
        <f>IF(N211="sníž. přenesená",J211,0)</f>
        <v>0</v>
      </c>
      <c r="BI211" s="128">
        <f>IF(N211="nulová",J211,0)</f>
        <v>0</v>
      </c>
      <c r="BJ211" s="17" t="s">
        <v>83</v>
      </c>
      <c r="BK211" s="128">
        <f>ROUND(I211*H211,2)</f>
        <v>0</v>
      </c>
      <c r="BL211" s="17" t="s">
        <v>151</v>
      </c>
      <c r="BM211" s="127" t="s">
        <v>863</v>
      </c>
    </row>
    <row r="212" spans="2:65" s="1" customFormat="1" ht="16.5" customHeight="1">
      <c r="B212" s="27"/>
      <c r="C212" s="201" t="s">
        <v>301</v>
      </c>
      <c r="D212" s="201" t="s">
        <v>146</v>
      </c>
      <c r="E212" s="202" t="s">
        <v>864</v>
      </c>
      <c r="F212" s="203" t="s">
        <v>865</v>
      </c>
      <c r="G212" s="204" t="s">
        <v>149</v>
      </c>
      <c r="H212" s="205">
        <v>55.76</v>
      </c>
      <c r="I212" s="192"/>
      <c r="J212" s="206">
        <f>ROUND(I212*H212,2)</f>
        <v>0</v>
      </c>
      <c r="K212" s="203" t="s">
        <v>150</v>
      </c>
      <c r="L212" s="27"/>
      <c r="M212" s="123" t="s">
        <v>1</v>
      </c>
      <c r="N212" s="124" t="s">
        <v>42</v>
      </c>
      <c r="O212" s="125">
        <v>10.986000000000001</v>
      </c>
      <c r="P212" s="125">
        <f>O212*H212</f>
        <v>612.57936000000007</v>
      </c>
      <c r="Q212" s="125">
        <v>0</v>
      </c>
      <c r="R212" s="125">
        <f>Q212*H212</f>
        <v>0</v>
      </c>
      <c r="S212" s="125">
        <v>2.4</v>
      </c>
      <c r="T212" s="126">
        <f>S212*H212</f>
        <v>133.82399999999998</v>
      </c>
      <c r="AR212" s="127" t="s">
        <v>151</v>
      </c>
      <c r="AT212" s="127" t="s">
        <v>146</v>
      </c>
      <c r="AU212" s="127" t="s">
        <v>85</v>
      </c>
      <c r="AY212" s="17" t="s">
        <v>144</v>
      </c>
      <c r="BE212" s="128">
        <f>IF(N212="základní",J212,0)</f>
        <v>0</v>
      </c>
      <c r="BF212" s="128">
        <f>IF(N212="snížená",J212,0)</f>
        <v>0</v>
      </c>
      <c r="BG212" s="128">
        <f>IF(N212="zákl. přenesená",J212,0)</f>
        <v>0</v>
      </c>
      <c r="BH212" s="128">
        <f>IF(N212="sníž. přenesená",J212,0)</f>
        <v>0</v>
      </c>
      <c r="BI212" s="128">
        <f>IF(N212="nulová",J212,0)</f>
        <v>0</v>
      </c>
      <c r="BJ212" s="17" t="s">
        <v>83</v>
      </c>
      <c r="BK212" s="128">
        <f>ROUND(I212*H212,2)</f>
        <v>0</v>
      </c>
      <c r="BL212" s="17" t="s">
        <v>151</v>
      </c>
      <c r="BM212" s="127" t="s">
        <v>866</v>
      </c>
    </row>
    <row r="213" spans="2:65" s="12" customFormat="1" ht="22.5">
      <c r="B213" s="129"/>
      <c r="D213" s="207" t="s">
        <v>153</v>
      </c>
      <c r="E213" s="130" t="s">
        <v>1</v>
      </c>
      <c r="F213" s="208" t="s">
        <v>867</v>
      </c>
      <c r="H213" s="130" t="s">
        <v>1</v>
      </c>
      <c r="L213" s="129"/>
      <c r="M213" s="131"/>
      <c r="T213" s="132"/>
      <c r="AT213" s="130" t="s">
        <v>153</v>
      </c>
      <c r="AU213" s="130" t="s">
        <v>85</v>
      </c>
      <c r="AV213" s="12" t="s">
        <v>83</v>
      </c>
      <c r="AW213" s="12" t="s">
        <v>32</v>
      </c>
      <c r="AX213" s="12" t="s">
        <v>76</v>
      </c>
      <c r="AY213" s="130" t="s">
        <v>144</v>
      </c>
    </row>
    <row r="214" spans="2:65" s="12" customFormat="1">
      <c r="B214" s="129"/>
      <c r="D214" s="207" t="s">
        <v>153</v>
      </c>
      <c r="E214" s="130" t="s">
        <v>1</v>
      </c>
      <c r="F214" s="208" t="s">
        <v>156</v>
      </c>
      <c r="H214" s="130" t="s">
        <v>1</v>
      </c>
      <c r="L214" s="129"/>
      <c r="M214" s="131"/>
      <c r="T214" s="132"/>
      <c r="AT214" s="130" t="s">
        <v>153</v>
      </c>
      <c r="AU214" s="130" t="s">
        <v>85</v>
      </c>
      <c r="AV214" s="12" t="s">
        <v>83</v>
      </c>
      <c r="AW214" s="12" t="s">
        <v>32</v>
      </c>
      <c r="AX214" s="12" t="s">
        <v>76</v>
      </c>
      <c r="AY214" s="130" t="s">
        <v>144</v>
      </c>
    </row>
    <row r="215" spans="2:65" s="13" customFormat="1">
      <c r="B215" s="133"/>
      <c r="D215" s="207" t="s">
        <v>153</v>
      </c>
      <c r="E215" s="134" t="s">
        <v>1</v>
      </c>
      <c r="F215" s="209" t="s">
        <v>868</v>
      </c>
      <c r="H215" s="210">
        <v>55.76</v>
      </c>
      <c r="L215" s="133"/>
      <c r="M215" s="135"/>
      <c r="T215" s="136"/>
      <c r="AT215" s="134" t="s">
        <v>153</v>
      </c>
      <c r="AU215" s="134" t="s">
        <v>85</v>
      </c>
      <c r="AV215" s="13" t="s">
        <v>85</v>
      </c>
      <c r="AW215" s="13" t="s">
        <v>32</v>
      </c>
      <c r="AX215" s="13" t="s">
        <v>83</v>
      </c>
      <c r="AY215" s="134" t="s">
        <v>144</v>
      </c>
    </row>
    <row r="216" spans="2:65" s="1" customFormat="1" ht="24.2" customHeight="1">
      <c r="B216" s="27"/>
      <c r="C216" s="201" t="s">
        <v>306</v>
      </c>
      <c r="D216" s="201" t="s">
        <v>146</v>
      </c>
      <c r="E216" s="202" t="s">
        <v>335</v>
      </c>
      <c r="F216" s="203" t="s">
        <v>336</v>
      </c>
      <c r="G216" s="204" t="s">
        <v>337</v>
      </c>
      <c r="H216" s="205">
        <v>3</v>
      </c>
      <c r="I216" s="192"/>
      <c r="J216" s="206">
        <f>ROUND(I216*H216,2)</f>
        <v>0</v>
      </c>
      <c r="K216" s="203" t="s">
        <v>150</v>
      </c>
      <c r="L216" s="27"/>
      <c r="M216" s="123" t="s">
        <v>1</v>
      </c>
      <c r="N216" s="124" t="s">
        <v>42</v>
      </c>
      <c r="O216" s="125">
        <v>0.36</v>
      </c>
      <c r="P216" s="125">
        <f>O216*H216</f>
        <v>1.08</v>
      </c>
      <c r="Q216" s="125">
        <v>2.0000000000000002E-5</v>
      </c>
      <c r="R216" s="125">
        <f>Q216*H216</f>
        <v>6.0000000000000008E-5</v>
      </c>
      <c r="S216" s="125">
        <v>1E-3</v>
      </c>
      <c r="T216" s="126">
        <f>S216*H216</f>
        <v>3.0000000000000001E-3</v>
      </c>
      <c r="AR216" s="127" t="s">
        <v>151</v>
      </c>
      <c r="AT216" s="127" t="s">
        <v>146</v>
      </c>
      <c r="AU216" s="127" t="s">
        <v>85</v>
      </c>
      <c r="AY216" s="17" t="s">
        <v>144</v>
      </c>
      <c r="BE216" s="128">
        <f>IF(N216="základní",J216,0)</f>
        <v>0</v>
      </c>
      <c r="BF216" s="128">
        <f>IF(N216="snížená",J216,0)</f>
        <v>0</v>
      </c>
      <c r="BG216" s="128">
        <f>IF(N216="zákl. přenesená",J216,0)</f>
        <v>0</v>
      </c>
      <c r="BH216" s="128">
        <f>IF(N216="sníž. přenesená",J216,0)</f>
        <v>0</v>
      </c>
      <c r="BI216" s="128">
        <f>IF(N216="nulová",J216,0)</f>
        <v>0</v>
      </c>
      <c r="BJ216" s="17" t="s">
        <v>83</v>
      </c>
      <c r="BK216" s="128">
        <f>ROUND(I216*H216,2)</f>
        <v>0</v>
      </c>
      <c r="BL216" s="17" t="s">
        <v>151</v>
      </c>
      <c r="BM216" s="127" t="s">
        <v>869</v>
      </c>
    </row>
    <row r="217" spans="2:65" s="13" customFormat="1">
      <c r="B217" s="133"/>
      <c r="D217" s="207" t="s">
        <v>153</v>
      </c>
      <c r="E217" s="134" t="s">
        <v>1</v>
      </c>
      <c r="F217" s="209" t="s">
        <v>870</v>
      </c>
      <c r="H217" s="210">
        <v>3</v>
      </c>
      <c r="L217" s="133"/>
      <c r="M217" s="135"/>
      <c r="T217" s="136"/>
      <c r="AT217" s="134" t="s">
        <v>153</v>
      </c>
      <c r="AU217" s="134" t="s">
        <v>85</v>
      </c>
      <c r="AV217" s="13" t="s">
        <v>85</v>
      </c>
      <c r="AW217" s="13" t="s">
        <v>32</v>
      </c>
      <c r="AX217" s="13" t="s">
        <v>83</v>
      </c>
      <c r="AY217" s="134" t="s">
        <v>144</v>
      </c>
    </row>
    <row r="218" spans="2:65" s="1" customFormat="1" ht="37.9" customHeight="1">
      <c r="B218" s="27"/>
      <c r="C218" s="201" t="s">
        <v>311</v>
      </c>
      <c r="D218" s="201" t="s">
        <v>146</v>
      </c>
      <c r="E218" s="202" t="s">
        <v>871</v>
      </c>
      <c r="F218" s="203" t="s">
        <v>872</v>
      </c>
      <c r="G218" s="204" t="s">
        <v>337</v>
      </c>
      <c r="H218" s="205">
        <v>3</v>
      </c>
      <c r="I218" s="192"/>
      <c r="J218" s="206">
        <f>ROUND(I218*H218,2)</f>
        <v>0</v>
      </c>
      <c r="K218" s="203" t="s">
        <v>150</v>
      </c>
      <c r="L218" s="27"/>
      <c r="M218" s="123" t="s">
        <v>1</v>
      </c>
      <c r="N218" s="124" t="s">
        <v>42</v>
      </c>
      <c r="O218" s="125">
        <v>2.2999999999999998</v>
      </c>
      <c r="P218" s="125">
        <f>O218*H218</f>
        <v>6.8999999999999995</v>
      </c>
      <c r="Q218" s="125">
        <v>4.2999999999999999E-4</v>
      </c>
      <c r="R218" s="125">
        <f>Q218*H218</f>
        <v>1.2899999999999999E-3</v>
      </c>
      <c r="S218" s="125">
        <v>0</v>
      </c>
      <c r="T218" s="126">
        <f>S218*H218</f>
        <v>0</v>
      </c>
      <c r="AR218" s="127" t="s">
        <v>151</v>
      </c>
      <c r="AT218" s="127" t="s">
        <v>146</v>
      </c>
      <c r="AU218" s="127" t="s">
        <v>85</v>
      </c>
      <c r="AY218" s="17" t="s">
        <v>144</v>
      </c>
      <c r="BE218" s="128">
        <f>IF(N218="základní",J218,0)</f>
        <v>0</v>
      </c>
      <c r="BF218" s="128">
        <f>IF(N218="snížená",J218,0)</f>
        <v>0</v>
      </c>
      <c r="BG218" s="128">
        <f>IF(N218="zákl. přenesená",J218,0)</f>
        <v>0</v>
      </c>
      <c r="BH218" s="128">
        <f>IF(N218="sníž. přenesená",J218,0)</f>
        <v>0</v>
      </c>
      <c r="BI218" s="128">
        <f>IF(N218="nulová",J218,0)</f>
        <v>0</v>
      </c>
      <c r="BJ218" s="17" t="s">
        <v>83</v>
      </c>
      <c r="BK218" s="128">
        <f>ROUND(I218*H218,2)</f>
        <v>0</v>
      </c>
      <c r="BL218" s="17" t="s">
        <v>151</v>
      </c>
      <c r="BM218" s="127" t="s">
        <v>873</v>
      </c>
    </row>
    <row r="219" spans="2:65" s="13" customFormat="1">
      <c r="B219" s="133"/>
      <c r="D219" s="207" t="s">
        <v>153</v>
      </c>
      <c r="E219" s="134" t="s">
        <v>1</v>
      </c>
      <c r="F219" s="209" t="s">
        <v>870</v>
      </c>
      <c r="H219" s="210">
        <v>3</v>
      </c>
      <c r="L219" s="133"/>
      <c r="M219" s="135"/>
      <c r="T219" s="136"/>
      <c r="AT219" s="134" t="s">
        <v>153</v>
      </c>
      <c r="AU219" s="134" t="s">
        <v>85</v>
      </c>
      <c r="AV219" s="13" t="s">
        <v>85</v>
      </c>
      <c r="AW219" s="13" t="s">
        <v>32</v>
      </c>
      <c r="AX219" s="13" t="s">
        <v>83</v>
      </c>
      <c r="AY219" s="134" t="s">
        <v>144</v>
      </c>
    </row>
    <row r="220" spans="2:65" s="1" customFormat="1" ht="16.5" customHeight="1">
      <c r="B220" s="27"/>
      <c r="C220" s="215" t="s">
        <v>317</v>
      </c>
      <c r="D220" s="215" t="s">
        <v>217</v>
      </c>
      <c r="E220" s="216" t="s">
        <v>874</v>
      </c>
      <c r="F220" s="217" t="s">
        <v>875</v>
      </c>
      <c r="G220" s="218" t="s">
        <v>337</v>
      </c>
      <c r="H220" s="219">
        <v>3.03</v>
      </c>
      <c r="I220" s="192"/>
      <c r="J220" s="220">
        <f>ROUND(I220*H220,2)</f>
        <v>0</v>
      </c>
      <c r="K220" s="217" t="s">
        <v>1</v>
      </c>
      <c r="L220" s="145"/>
      <c r="M220" s="146" t="s">
        <v>1</v>
      </c>
      <c r="N220" s="147" t="s">
        <v>42</v>
      </c>
      <c r="O220" s="125">
        <v>0</v>
      </c>
      <c r="P220" s="125">
        <f>O220*H220</f>
        <v>0</v>
      </c>
      <c r="Q220" s="125">
        <v>1.0200000000000001E-3</v>
      </c>
      <c r="R220" s="125">
        <f>Q220*H220</f>
        <v>3.0906000000000002E-3</v>
      </c>
      <c r="S220" s="125">
        <v>0</v>
      </c>
      <c r="T220" s="126">
        <f>S220*H220</f>
        <v>0</v>
      </c>
      <c r="AR220" s="127" t="s">
        <v>197</v>
      </c>
      <c r="AT220" s="127" t="s">
        <v>217</v>
      </c>
      <c r="AU220" s="127" t="s">
        <v>85</v>
      </c>
      <c r="AY220" s="17" t="s">
        <v>144</v>
      </c>
      <c r="BE220" s="128">
        <f>IF(N220="základní",J220,0)</f>
        <v>0</v>
      </c>
      <c r="BF220" s="128">
        <f>IF(N220="snížená",J220,0)</f>
        <v>0</v>
      </c>
      <c r="BG220" s="128">
        <f>IF(N220="zákl. přenesená",J220,0)</f>
        <v>0</v>
      </c>
      <c r="BH220" s="128">
        <f>IF(N220="sníž. přenesená",J220,0)</f>
        <v>0</v>
      </c>
      <c r="BI220" s="128">
        <f>IF(N220="nulová",J220,0)</f>
        <v>0</v>
      </c>
      <c r="BJ220" s="17" t="s">
        <v>83</v>
      </c>
      <c r="BK220" s="128">
        <f>ROUND(I220*H220,2)</f>
        <v>0</v>
      </c>
      <c r="BL220" s="17" t="s">
        <v>151</v>
      </c>
      <c r="BM220" s="127" t="s">
        <v>876</v>
      </c>
    </row>
    <row r="221" spans="2:65" s="13" customFormat="1">
      <c r="B221" s="133"/>
      <c r="D221" s="207" t="s">
        <v>153</v>
      </c>
      <c r="F221" s="209" t="s">
        <v>877</v>
      </c>
      <c r="H221" s="210">
        <v>3.03</v>
      </c>
      <c r="L221" s="133"/>
      <c r="M221" s="135"/>
      <c r="T221" s="136"/>
      <c r="AT221" s="134" t="s">
        <v>153</v>
      </c>
      <c r="AU221" s="134" t="s">
        <v>85</v>
      </c>
      <c r="AV221" s="13" t="s">
        <v>85</v>
      </c>
      <c r="AW221" s="13" t="s">
        <v>3</v>
      </c>
      <c r="AX221" s="13" t="s">
        <v>83</v>
      </c>
      <c r="AY221" s="134" t="s">
        <v>144</v>
      </c>
    </row>
    <row r="222" spans="2:65" s="11" customFormat="1" ht="22.9" customHeight="1">
      <c r="B222" s="109"/>
      <c r="D222" s="110" t="s">
        <v>75</v>
      </c>
      <c r="E222" s="199" t="s">
        <v>424</v>
      </c>
      <c r="F222" s="199" t="s">
        <v>425</v>
      </c>
      <c r="J222" s="200">
        <f>BK222</f>
        <v>0</v>
      </c>
      <c r="L222" s="109"/>
      <c r="M222" s="111"/>
      <c r="P222" s="112">
        <f>SUM(P223:P227)</f>
        <v>7.8957119999999996</v>
      </c>
      <c r="R222" s="112">
        <f>SUM(R223:R227)</f>
        <v>0</v>
      </c>
      <c r="T222" s="113">
        <f>SUM(T223:T227)</f>
        <v>0</v>
      </c>
      <c r="AR222" s="110" t="s">
        <v>83</v>
      </c>
      <c r="AT222" s="114" t="s">
        <v>75</v>
      </c>
      <c r="AU222" s="114" t="s">
        <v>83</v>
      </c>
      <c r="AY222" s="110" t="s">
        <v>144</v>
      </c>
      <c r="BK222" s="115">
        <f>SUM(BK223:BK227)</f>
        <v>0</v>
      </c>
    </row>
    <row r="223" spans="2:65" s="1" customFormat="1" ht="37.9" customHeight="1">
      <c r="B223" s="27"/>
      <c r="C223" s="201" t="s">
        <v>322</v>
      </c>
      <c r="D223" s="201" t="s">
        <v>146</v>
      </c>
      <c r="E223" s="202" t="s">
        <v>426</v>
      </c>
      <c r="F223" s="203" t="s">
        <v>427</v>
      </c>
      <c r="G223" s="204" t="s">
        <v>205</v>
      </c>
      <c r="H223" s="205">
        <v>133.827</v>
      </c>
      <c r="I223" s="192"/>
      <c r="J223" s="206">
        <f>ROUND(I223*H223,2)</f>
        <v>0</v>
      </c>
      <c r="K223" s="203" t="s">
        <v>150</v>
      </c>
      <c r="L223" s="27"/>
      <c r="M223" s="123" t="s">
        <v>1</v>
      </c>
      <c r="N223" s="124" t="s">
        <v>42</v>
      </c>
      <c r="O223" s="125">
        <v>3.2000000000000001E-2</v>
      </c>
      <c r="P223" s="125">
        <f>O223*H223</f>
        <v>4.282464</v>
      </c>
      <c r="Q223" s="125">
        <v>0</v>
      </c>
      <c r="R223" s="125">
        <f>Q223*H223</f>
        <v>0</v>
      </c>
      <c r="S223" s="125">
        <v>0</v>
      </c>
      <c r="T223" s="126">
        <f>S223*H223</f>
        <v>0</v>
      </c>
      <c r="AR223" s="127" t="s">
        <v>151</v>
      </c>
      <c r="AT223" s="127" t="s">
        <v>146</v>
      </c>
      <c r="AU223" s="127" t="s">
        <v>85</v>
      </c>
      <c r="AY223" s="17" t="s">
        <v>144</v>
      </c>
      <c r="BE223" s="128">
        <f>IF(N223="základní",J223,0)</f>
        <v>0</v>
      </c>
      <c r="BF223" s="128">
        <f>IF(N223="snížená",J223,0)</f>
        <v>0</v>
      </c>
      <c r="BG223" s="128">
        <f>IF(N223="zákl. přenesená",J223,0)</f>
        <v>0</v>
      </c>
      <c r="BH223" s="128">
        <f>IF(N223="sníž. přenesená",J223,0)</f>
        <v>0</v>
      </c>
      <c r="BI223" s="128">
        <f>IF(N223="nulová",J223,0)</f>
        <v>0</v>
      </c>
      <c r="BJ223" s="17" t="s">
        <v>83</v>
      </c>
      <c r="BK223" s="128">
        <f>ROUND(I223*H223,2)</f>
        <v>0</v>
      </c>
      <c r="BL223" s="17" t="s">
        <v>151</v>
      </c>
      <c r="BM223" s="127" t="s">
        <v>878</v>
      </c>
    </row>
    <row r="224" spans="2:65" s="1" customFormat="1" ht="37.9" customHeight="1">
      <c r="B224" s="27"/>
      <c r="C224" s="201" t="s">
        <v>328</v>
      </c>
      <c r="D224" s="201" t="s">
        <v>146</v>
      </c>
      <c r="E224" s="202" t="s">
        <v>428</v>
      </c>
      <c r="F224" s="203" t="s">
        <v>429</v>
      </c>
      <c r="G224" s="204" t="s">
        <v>205</v>
      </c>
      <c r="H224" s="205">
        <v>1204.4159999999999</v>
      </c>
      <c r="I224" s="192"/>
      <c r="J224" s="206">
        <f>ROUND(I224*H224,2)</f>
        <v>0</v>
      </c>
      <c r="K224" s="203" t="s">
        <v>150</v>
      </c>
      <c r="L224" s="27"/>
      <c r="M224" s="123" t="s">
        <v>1</v>
      </c>
      <c r="N224" s="124" t="s">
        <v>42</v>
      </c>
      <c r="O224" s="125">
        <v>3.0000000000000001E-3</v>
      </c>
      <c r="P224" s="125">
        <f>O224*H224</f>
        <v>3.613248</v>
      </c>
      <c r="Q224" s="125">
        <v>0</v>
      </c>
      <c r="R224" s="125">
        <f>Q224*H224</f>
        <v>0</v>
      </c>
      <c r="S224" s="125">
        <v>0</v>
      </c>
      <c r="T224" s="126">
        <f>S224*H224</f>
        <v>0</v>
      </c>
      <c r="AR224" s="127" t="s">
        <v>151</v>
      </c>
      <c r="AT224" s="127" t="s">
        <v>146</v>
      </c>
      <c r="AU224" s="127" t="s">
        <v>85</v>
      </c>
      <c r="AY224" s="17" t="s">
        <v>144</v>
      </c>
      <c r="BE224" s="128">
        <f>IF(N224="základní",J224,0)</f>
        <v>0</v>
      </c>
      <c r="BF224" s="128">
        <f>IF(N224="snížená",J224,0)</f>
        <v>0</v>
      </c>
      <c r="BG224" s="128">
        <f>IF(N224="zákl. přenesená",J224,0)</f>
        <v>0</v>
      </c>
      <c r="BH224" s="128">
        <f>IF(N224="sníž. přenesená",J224,0)</f>
        <v>0</v>
      </c>
      <c r="BI224" s="128">
        <f>IF(N224="nulová",J224,0)</f>
        <v>0</v>
      </c>
      <c r="BJ224" s="17" t="s">
        <v>83</v>
      </c>
      <c r="BK224" s="128">
        <f>ROUND(I224*H224,2)</f>
        <v>0</v>
      </c>
      <c r="BL224" s="17" t="s">
        <v>151</v>
      </c>
      <c r="BM224" s="127" t="s">
        <v>879</v>
      </c>
    </row>
    <row r="225" spans="2:65" s="12" customFormat="1">
      <c r="B225" s="129"/>
      <c r="D225" s="207" t="s">
        <v>153</v>
      </c>
      <c r="E225" s="130" t="s">
        <v>1</v>
      </c>
      <c r="F225" s="208" t="s">
        <v>430</v>
      </c>
      <c r="H225" s="130" t="s">
        <v>1</v>
      </c>
      <c r="L225" s="129"/>
      <c r="M225" s="131"/>
      <c r="T225" s="132"/>
      <c r="AT225" s="130" t="s">
        <v>153</v>
      </c>
      <c r="AU225" s="130" t="s">
        <v>85</v>
      </c>
      <c r="AV225" s="12" t="s">
        <v>83</v>
      </c>
      <c r="AW225" s="12" t="s">
        <v>32</v>
      </c>
      <c r="AX225" s="12" t="s">
        <v>76</v>
      </c>
      <c r="AY225" s="130" t="s">
        <v>144</v>
      </c>
    </row>
    <row r="226" spans="2:65" s="13" customFormat="1">
      <c r="B226" s="133"/>
      <c r="D226" s="207" t="s">
        <v>153</v>
      </c>
      <c r="E226" s="134" t="s">
        <v>1</v>
      </c>
      <c r="F226" s="209" t="s">
        <v>880</v>
      </c>
      <c r="H226" s="210">
        <v>1204.4159999999999</v>
      </c>
      <c r="L226" s="133"/>
      <c r="M226" s="135"/>
      <c r="T226" s="136"/>
      <c r="AT226" s="134" t="s">
        <v>153</v>
      </c>
      <c r="AU226" s="134" t="s">
        <v>85</v>
      </c>
      <c r="AV226" s="13" t="s">
        <v>85</v>
      </c>
      <c r="AW226" s="13" t="s">
        <v>32</v>
      </c>
      <c r="AX226" s="13" t="s">
        <v>83</v>
      </c>
      <c r="AY226" s="134" t="s">
        <v>144</v>
      </c>
    </row>
    <row r="227" spans="2:65" s="1" customFormat="1" ht="44.25" customHeight="1">
      <c r="B227" s="27"/>
      <c r="C227" s="201" t="s">
        <v>334</v>
      </c>
      <c r="D227" s="201" t="s">
        <v>146</v>
      </c>
      <c r="E227" s="202" t="s">
        <v>881</v>
      </c>
      <c r="F227" s="203" t="s">
        <v>882</v>
      </c>
      <c r="G227" s="204" t="s">
        <v>205</v>
      </c>
      <c r="H227" s="205">
        <v>133.82400000000001</v>
      </c>
      <c r="I227" s="192"/>
      <c r="J227" s="206">
        <f>ROUND(I227*H227,2)</f>
        <v>0</v>
      </c>
      <c r="K227" s="203" t="s">
        <v>150</v>
      </c>
      <c r="L227" s="27"/>
      <c r="M227" s="123" t="s">
        <v>1</v>
      </c>
      <c r="N227" s="124" t="s">
        <v>42</v>
      </c>
      <c r="O227" s="125">
        <v>0</v>
      </c>
      <c r="P227" s="125">
        <f>O227*H227</f>
        <v>0</v>
      </c>
      <c r="Q227" s="125">
        <v>0</v>
      </c>
      <c r="R227" s="125">
        <f>Q227*H227</f>
        <v>0</v>
      </c>
      <c r="S227" s="125">
        <v>0</v>
      </c>
      <c r="T227" s="126">
        <f>S227*H227</f>
        <v>0</v>
      </c>
      <c r="AR227" s="127" t="s">
        <v>151</v>
      </c>
      <c r="AT227" s="127" t="s">
        <v>146</v>
      </c>
      <c r="AU227" s="127" t="s">
        <v>85</v>
      </c>
      <c r="AY227" s="17" t="s">
        <v>144</v>
      </c>
      <c r="BE227" s="128">
        <f>IF(N227="základní",J227,0)</f>
        <v>0</v>
      </c>
      <c r="BF227" s="128">
        <f>IF(N227="snížená",J227,0)</f>
        <v>0</v>
      </c>
      <c r="BG227" s="128">
        <f>IF(N227="zákl. přenesená",J227,0)</f>
        <v>0</v>
      </c>
      <c r="BH227" s="128">
        <f>IF(N227="sníž. přenesená",J227,0)</f>
        <v>0</v>
      </c>
      <c r="BI227" s="128">
        <f>IF(N227="nulová",J227,0)</f>
        <v>0</v>
      </c>
      <c r="BJ227" s="17" t="s">
        <v>83</v>
      </c>
      <c r="BK227" s="128">
        <f>ROUND(I227*H227,2)</f>
        <v>0</v>
      </c>
      <c r="BL227" s="17" t="s">
        <v>151</v>
      </c>
      <c r="BM227" s="127" t="s">
        <v>883</v>
      </c>
    </row>
    <row r="228" spans="2:65" s="11" customFormat="1" ht="22.9" customHeight="1">
      <c r="B228" s="109"/>
      <c r="D228" s="110" t="s">
        <v>75</v>
      </c>
      <c r="E228" s="199" t="s">
        <v>341</v>
      </c>
      <c r="F228" s="199" t="s">
        <v>342</v>
      </c>
      <c r="J228" s="200">
        <f>BK228</f>
        <v>0</v>
      </c>
      <c r="L228" s="109"/>
      <c r="M228" s="111"/>
      <c r="P228" s="112">
        <f>P229</f>
        <v>23.077031999999999</v>
      </c>
      <c r="R228" s="112">
        <f>R229</f>
        <v>0</v>
      </c>
      <c r="T228" s="113">
        <f>T229</f>
        <v>0</v>
      </c>
      <c r="AR228" s="110" t="s">
        <v>83</v>
      </c>
      <c r="AT228" s="114" t="s">
        <v>75</v>
      </c>
      <c r="AU228" s="114" t="s">
        <v>83</v>
      </c>
      <c r="AY228" s="110" t="s">
        <v>144</v>
      </c>
      <c r="BK228" s="115">
        <f>BK229</f>
        <v>0</v>
      </c>
    </row>
    <row r="229" spans="2:65" s="1" customFormat="1" ht="24.2" customHeight="1">
      <c r="B229" s="27"/>
      <c r="C229" s="201" t="s">
        <v>343</v>
      </c>
      <c r="D229" s="201" t="s">
        <v>146</v>
      </c>
      <c r="E229" s="202" t="s">
        <v>884</v>
      </c>
      <c r="F229" s="203" t="s">
        <v>885</v>
      </c>
      <c r="G229" s="204" t="s">
        <v>205</v>
      </c>
      <c r="H229" s="205">
        <v>174.82599999999999</v>
      </c>
      <c r="I229" s="192"/>
      <c r="J229" s="206">
        <f>ROUND(I229*H229,2)</f>
        <v>0</v>
      </c>
      <c r="K229" s="203" t="s">
        <v>150</v>
      </c>
      <c r="L229" s="27"/>
      <c r="M229" s="123" t="s">
        <v>1</v>
      </c>
      <c r="N229" s="124" t="s">
        <v>42</v>
      </c>
      <c r="O229" s="125">
        <v>0.13200000000000001</v>
      </c>
      <c r="P229" s="125">
        <f>O229*H229</f>
        <v>23.077031999999999</v>
      </c>
      <c r="Q229" s="125">
        <v>0</v>
      </c>
      <c r="R229" s="125">
        <f>Q229*H229</f>
        <v>0</v>
      </c>
      <c r="S229" s="125">
        <v>0</v>
      </c>
      <c r="T229" s="126">
        <f>S229*H229</f>
        <v>0</v>
      </c>
      <c r="AR229" s="127" t="s">
        <v>151</v>
      </c>
      <c r="AT229" s="127" t="s">
        <v>146</v>
      </c>
      <c r="AU229" s="127" t="s">
        <v>85</v>
      </c>
      <c r="AY229" s="17" t="s">
        <v>144</v>
      </c>
      <c r="BE229" s="128">
        <f>IF(N229="základní",J229,0)</f>
        <v>0</v>
      </c>
      <c r="BF229" s="128">
        <f>IF(N229="snížená",J229,0)</f>
        <v>0</v>
      </c>
      <c r="BG229" s="128">
        <f>IF(N229="zákl. přenesená",J229,0)</f>
        <v>0</v>
      </c>
      <c r="BH229" s="128">
        <f>IF(N229="sníž. přenesená",J229,0)</f>
        <v>0</v>
      </c>
      <c r="BI229" s="128">
        <f>IF(N229="nulová",J229,0)</f>
        <v>0</v>
      </c>
      <c r="BJ229" s="17" t="s">
        <v>83</v>
      </c>
      <c r="BK229" s="128">
        <f>ROUND(I229*H229,2)</f>
        <v>0</v>
      </c>
      <c r="BL229" s="17" t="s">
        <v>151</v>
      </c>
      <c r="BM229" s="127" t="s">
        <v>886</v>
      </c>
    </row>
    <row r="230" spans="2:65" s="11" customFormat="1" ht="25.9" customHeight="1">
      <c r="B230" s="109"/>
      <c r="D230" s="110" t="s">
        <v>75</v>
      </c>
      <c r="E230" s="197" t="s">
        <v>347</v>
      </c>
      <c r="F230" s="197" t="s">
        <v>348</v>
      </c>
      <c r="J230" s="198">
        <f>BK230</f>
        <v>0</v>
      </c>
      <c r="L230" s="109"/>
      <c r="M230" s="111"/>
      <c r="P230" s="112">
        <f>P231</f>
        <v>1.3973519999999999</v>
      </c>
      <c r="R230" s="112">
        <f>R231</f>
        <v>4.86E-4</v>
      </c>
      <c r="T230" s="113">
        <f>T231</f>
        <v>0</v>
      </c>
      <c r="AR230" s="110" t="s">
        <v>85</v>
      </c>
      <c r="AT230" s="114" t="s">
        <v>75</v>
      </c>
      <c r="AU230" s="114" t="s">
        <v>76</v>
      </c>
      <c r="AY230" s="110" t="s">
        <v>144</v>
      </c>
      <c r="BK230" s="115">
        <f>BK231</f>
        <v>0</v>
      </c>
    </row>
    <row r="231" spans="2:65" s="11" customFormat="1" ht="22.9" customHeight="1">
      <c r="B231" s="109"/>
      <c r="D231" s="110" t="s">
        <v>75</v>
      </c>
      <c r="E231" s="199" t="s">
        <v>887</v>
      </c>
      <c r="F231" s="199" t="s">
        <v>888</v>
      </c>
      <c r="J231" s="200">
        <f>BK231</f>
        <v>0</v>
      </c>
      <c r="L231" s="109"/>
      <c r="M231" s="111"/>
      <c r="P231" s="112">
        <f>SUM(P232:P236)</f>
        <v>1.3973519999999999</v>
      </c>
      <c r="R231" s="112">
        <f>SUM(R232:R236)</f>
        <v>4.86E-4</v>
      </c>
      <c r="T231" s="113">
        <f>SUM(T232:T236)</f>
        <v>0</v>
      </c>
      <c r="AR231" s="110" t="s">
        <v>85</v>
      </c>
      <c r="AT231" s="114" t="s">
        <v>75</v>
      </c>
      <c r="AU231" s="114" t="s">
        <v>83</v>
      </c>
      <c r="AY231" s="110" t="s">
        <v>144</v>
      </c>
      <c r="BK231" s="115">
        <f>SUM(BK232:BK236)</f>
        <v>0</v>
      </c>
    </row>
    <row r="232" spans="2:65" s="1" customFormat="1" ht="24.2" customHeight="1">
      <c r="B232" s="27"/>
      <c r="C232" s="201" t="s">
        <v>351</v>
      </c>
      <c r="D232" s="201" t="s">
        <v>146</v>
      </c>
      <c r="E232" s="202" t="s">
        <v>889</v>
      </c>
      <c r="F232" s="203" t="s">
        <v>890</v>
      </c>
      <c r="G232" s="204" t="s">
        <v>224</v>
      </c>
      <c r="H232" s="205">
        <v>4.4219999999999997</v>
      </c>
      <c r="I232" s="192"/>
      <c r="J232" s="206">
        <f>ROUND(I232*H232,2)</f>
        <v>0</v>
      </c>
      <c r="K232" s="203" t="s">
        <v>150</v>
      </c>
      <c r="L232" s="27"/>
      <c r="M232" s="123" t="s">
        <v>1</v>
      </c>
      <c r="N232" s="124" t="s">
        <v>42</v>
      </c>
      <c r="O232" s="125">
        <v>0.316</v>
      </c>
      <c r="P232" s="125">
        <f>O232*H232</f>
        <v>1.3973519999999999</v>
      </c>
      <c r="Q232" s="125">
        <v>0</v>
      </c>
      <c r="R232" s="125">
        <f>Q232*H232</f>
        <v>0</v>
      </c>
      <c r="S232" s="125">
        <v>0</v>
      </c>
      <c r="T232" s="126">
        <f>S232*H232</f>
        <v>0</v>
      </c>
      <c r="AR232" s="127" t="s">
        <v>242</v>
      </c>
      <c r="AT232" s="127" t="s">
        <v>146</v>
      </c>
      <c r="AU232" s="127" t="s">
        <v>85</v>
      </c>
      <c r="AY232" s="17" t="s">
        <v>144</v>
      </c>
      <c r="BE232" s="128">
        <f>IF(N232="základní",J232,0)</f>
        <v>0</v>
      </c>
      <c r="BF232" s="128">
        <f>IF(N232="snížená",J232,0)</f>
        <v>0</v>
      </c>
      <c r="BG232" s="128">
        <f>IF(N232="zákl. přenesená",J232,0)</f>
        <v>0</v>
      </c>
      <c r="BH232" s="128">
        <f>IF(N232="sníž. přenesená",J232,0)</f>
        <v>0</v>
      </c>
      <c r="BI232" s="128">
        <f>IF(N232="nulová",J232,0)</f>
        <v>0</v>
      </c>
      <c r="BJ232" s="17" t="s">
        <v>83</v>
      </c>
      <c r="BK232" s="128">
        <f>ROUND(I232*H232,2)</f>
        <v>0</v>
      </c>
      <c r="BL232" s="17" t="s">
        <v>242</v>
      </c>
      <c r="BM232" s="127" t="s">
        <v>891</v>
      </c>
    </row>
    <row r="233" spans="2:65" s="13" customFormat="1">
      <c r="B233" s="133"/>
      <c r="D233" s="207" t="s">
        <v>153</v>
      </c>
      <c r="E233" s="134" t="s">
        <v>1</v>
      </c>
      <c r="F233" s="209" t="s">
        <v>892</v>
      </c>
      <c r="H233" s="210">
        <v>4.4219999999999997</v>
      </c>
      <c r="L233" s="133"/>
      <c r="M233" s="135"/>
      <c r="T233" s="136"/>
      <c r="AT233" s="134" t="s">
        <v>153</v>
      </c>
      <c r="AU233" s="134" t="s">
        <v>85</v>
      </c>
      <c r="AV233" s="13" t="s">
        <v>85</v>
      </c>
      <c r="AW233" s="13" t="s">
        <v>32</v>
      </c>
      <c r="AX233" s="13" t="s">
        <v>83</v>
      </c>
      <c r="AY233" s="134" t="s">
        <v>144</v>
      </c>
    </row>
    <row r="234" spans="2:65" s="1" customFormat="1" ht="21.75" customHeight="1">
      <c r="B234" s="27"/>
      <c r="C234" s="215" t="s">
        <v>356</v>
      </c>
      <c r="D234" s="215" t="s">
        <v>217</v>
      </c>
      <c r="E234" s="216" t="s">
        <v>893</v>
      </c>
      <c r="F234" s="217" t="s">
        <v>894</v>
      </c>
      <c r="G234" s="218" t="s">
        <v>239</v>
      </c>
      <c r="H234" s="219">
        <v>0.48599999999999999</v>
      </c>
      <c r="I234" s="192"/>
      <c r="J234" s="220">
        <f>ROUND(I234*H234,2)</f>
        <v>0</v>
      </c>
      <c r="K234" s="217" t="s">
        <v>150</v>
      </c>
      <c r="L234" s="145"/>
      <c r="M234" s="146" t="s">
        <v>1</v>
      </c>
      <c r="N234" s="147" t="s">
        <v>42</v>
      </c>
      <c r="O234" s="125">
        <v>0</v>
      </c>
      <c r="P234" s="125">
        <f>O234*H234</f>
        <v>0</v>
      </c>
      <c r="Q234" s="125">
        <v>1E-3</v>
      </c>
      <c r="R234" s="125">
        <f>Q234*H234</f>
        <v>4.86E-4</v>
      </c>
      <c r="S234" s="125">
        <v>0</v>
      </c>
      <c r="T234" s="126">
        <f>S234*H234</f>
        <v>0</v>
      </c>
      <c r="AR234" s="127" t="s">
        <v>322</v>
      </c>
      <c r="AT234" s="127" t="s">
        <v>217</v>
      </c>
      <c r="AU234" s="127" t="s">
        <v>85</v>
      </c>
      <c r="AY234" s="17" t="s">
        <v>144</v>
      </c>
      <c r="BE234" s="128">
        <f>IF(N234="základní",J234,0)</f>
        <v>0</v>
      </c>
      <c r="BF234" s="128">
        <f>IF(N234="snížená",J234,0)</f>
        <v>0</v>
      </c>
      <c r="BG234" s="128">
        <f>IF(N234="zákl. přenesená",J234,0)</f>
        <v>0</v>
      </c>
      <c r="BH234" s="128">
        <f>IF(N234="sníž. přenesená",J234,0)</f>
        <v>0</v>
      </c>
      <c r="BI234" s="128">
        <f>IF(N234="nulová",J234,0)</f>
        <v>0</v>
      </c>
      <c r="BJ234" s="17" t="s">
        <v>83</v>
      </c>
      <c r="BK234" s="128">
        <f>ROUND(I234*H234,2)</f>
        <v>0</v>
      </c>
      <c r="BL234" s="17" t="s">
        <v>242</v>
      </c>
      <c r="BM234" s="127" t="s">
        <v>895</v>
      </c>
    </row>
    <row r="235" spans="2:65" s="1" customFormat="1" ht="19.5">
      <c r="B235" s="27"/>
      <c r="D235" s="207" t="s">
        <v>360</v>
      </c>
      <c r="F235" s="221" t="s">
        <v>896</v>
      </c>
      <c r="L235" s="27"/>
      <c r="M235" s="148"/>
      <c r="T235" s="49"/>
      <c r="AT235" s="17" t="s">
        <v>360</v>
      </c>
      <c r="AU235" s="17" t="s">
        <v>85</v>
      </c>
    </row>
    <row r="236" spans="2:65" s="13" customFormat="1">
      <c r="B236" s="133"/>
      <c r="D236" s="207" t="s">
        <v>153</v>
      </c>
      <c r="E236" s="134" t="s">
        <v>1</v>
      </c>
      <c r="F236" s="209" t="s">
        <v>897</v>
      </c>
      <c r="H236" s="210">
        <v>0.48599999999999999</v>
      </c>
      <c r="L236" s="133"/>
      <c r="M236" s="135"/>
      <c r="T236" s="136"/>
      <c r="AT236" s="134" t="s">
        <v>153</v>
      </c>
      <c r="AU236" s="134" t="s">
        <v>85</v>
      </c>
      <c r="AV236" s="13" t="s">
        <v>85</v>
      </c>
      <c r="AW236" s="13" t="s">
        <v>32</v>
      </c>
      <c r="AX236" s="13" t="s">
        <v>83</v>
      </c>
      <c r="AY236" s="134" t="s">
        <v>144</v>
      </c>
    </row>
    <row r="237" spans="2:65" s="11" customFormat="1" ht="25.9" customHeight="1">
      <c r="B237" s="109"/>
      <c r="D237" s="110" t="s">
        <v>75</v>
      </c>
      <c r="E237" s="197" t="s">
        <v>898</v>
      </c>
      <c r="F237" s="197" t="s">
        <v>899</v>
      </c>
      <c r="J237" s="198">
        <f>BK237</f>
        <v>0</v>
      </c>
      <c r="L237" s="109"/>
      <c r="M237" s="111"/>
      <c r="P237" s="112">
        <f>P238</f>
        <v>0</v>
      </c>
      <c r="R237" s="112">
        <f>R238</f>
        <v>0</v>
      </c>
      <c r="T237" s="113">
        <f>T238</f>
        <v>0</v>
      </c>
      <c r="AR237" s="110" t="s">
        <v>151</v>
      </c>
      <c r="AT237" s="114" t="s">
        <v>75</v>
      </c>
      <c r="AU237" s="114" t="s">
        <v>76</v>
      </c>
      <c r="AY237" s="110" t="s">
        <v>144</v>
      </c>
      <c r="BK237" s="115">
        <f>BK238</f>
        <v>0</v>
      </c>
    </row>
    <row r="238" spans="2:65" s="1" customFormat="1" ht="21.75" customHeight="1">
      <c r="B238" s="27"/>
      <c r="C238" s="215" t="s">
        <v>363</v>
      </c>
      <c r="D238" s="215" t="s">
        <v>217</v>
      </c>
      <c r="E238" s="216" t="s">
        <v>900</v>
      </c>
      <c r="F238" s="217" t="s">
        <v>901</v>
      </c>
      <c r="G238" s="218" t="s">
        <v>834</v>
      </c>
      <c r="H238" s="219">
        <v>1</v>
      </c>
      <c r="I238" s="192"/>
      <c r="J238" s="220">
        <f>ROUND(I238*H238,2)</f>
        <v>0</v>
      </c>
      <c r="K238" s="217" t="s">
        <v>1</v>
      </c>
      <c r="L238" s="145"/>
      <c r="M238" s="222" t="s">
        <v>1</v>
      </c>
      <c r="N238" s="223" t="s">
        <v>42</v>
      </c>
      <c r="O238" s="151">
        <v>0</v>
      </c>
      <c r="P238" s="151">
        <f>O238*H238</f>
        <v>0</v>
      </c>
      <c r="Q238" s="151">
        <v>0</v>
      </c>
      <c r="R238" s="151">
        <f>Q238*H238</f>
        <v>0</v>
      </c>
      <c r="S238" s="151">
        <v>0</v>
      </c>
      <c r="T238" s="152">
        <f>S238*H238</f>
        <v>0</v>
      </c>
      <c r="AR238" s="127" t="s">
        <v>322</v>
      </c>
      <c r="AT238" s="127" t="s">
        <v>217</v>
      </c>
      <c r="AU238" s="127" t="s">
        <v>83</v>
      </c>
      <c r="AY238" s="17" t="s">
        <v>144</v>
      </c>
      <c r="BE238" s="128">
        <f>IF(N238="základní",J238,0)</f>
        <v>0</v>
      </c>
      <c r="BF238" s="128">
        <f>IF(N238="snížená",J238,0)</f>
        <v>0</v>
      </c>
      <c r="BG238" s="128">
        <f>IF(N238="zákl. přenesená",J238,0)</f>
        <v>0</v>
      </c>
      <c r="BH238" s="128">
        <f>IF(N238="sníž. přenesená",J238,0)</f>
        <v>0</v>
      </c>
      <c r="BI238" s="128">
        <f>IF(N238="nulová",J238,0)</f>
        <v>0</v>
      </c>
      <c r="BJ238" s="17" t="s">
        <v>83</v>
      </c>
      <c r="BK238" s="128">
        <f>ROUND(I238*H238,2)</f>
        <v>0</v>
      </c>
      <c r="BL238" s="17" t="s">
        <v>242</v>
      </c>
      <c r="BM238" s="127" t="s">
        <v>902</v>
      </c>
    </row>
    <row r="239" spans="2:65" s="1" customFormat="1" ht="6.95" customHeight="1">
      <c r="B239" s="39"/>
      <c r="C239" s="40"/>
      <c r="D239" s="40"/>
      <c r="E239" s="40"/>
      <c r="F239" s="40"/>
      <c r="G239" s="40"/>
      <c r="H239" s="40"/>
      <c r="I239" s="40"/>
      <c r="J239" s="40"/>
      <c r="K239" s="40"/>
      <c r="L239" s="27"/>
    </row>
  </sheetData>
  <sheetProtection algorithmName="SHA-512" hashValue="lgNZUiyC6hY79LRNGo32vTLFifNBm+Bp/P9V8MH7H9QLpmCM0VqVVklT1TfKrUdbrkgcE0daYsAVZHX+8A5yxg==" saltValue="pjDnfnX40GF2VWGrb2COWQ==" spinCount="100000" sheet="1" objects="1" scenarios="1"/>
  <autoFilter ref="C128:K238" xr:uid="{00000000-0009-0000-0000-000005000000}"/>
  <mergeCells count="9">
    <mergeCell ref="E119:H119"/>
    <mergeCell ref="E121:H121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30"/>
  <sheetViews>
    <sheetView showGridLines="0" topLeftCell="A283" zoomScaleNormal="100" zoomScaleSheetLayoutView="85" workbookViewId="0">
      <selection activeCell="AB331" sqref="AB3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.66406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33203125" hidden="1" customWidth="1"/>
    <col min="25" max="25" width="15" hidden="1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102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111</v>
      </c>
      <c r="L4" s="20"/>
      <c r="M4" s="82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4" t="s">
        <v>14</v>
      </c>
      <c r="L6" s="20"/>
    </row>
    <row r="7" spans="2:46" ht="16.5" customHeight="1">
      <c r="B7" s="20"/>
      <c r="E7" s="304" t="str">
        <f>'Rekapitulace stavby'!K6</f>
        <v>Revitalizace toku a vývařiště Svrateckého náhonu</v>
      </c>
      <c r="F7" s="305"/>
      <c r="G7" s="305"/>
      <c r="H7" s="305"/>
      <c r="L7" s="20"/>
    </row>
    <row r="8" spans="2:46" s="1" customFormat="1" ht="12" customHeight="1">
      <c r="B8" s="27"/>
      <c r="D8" s="24" t="s">
        <v>112</v>
      </c>
      <c r="L8" s="27"/>
    </row>
    <row r="9" spans="2:46" s="1" customFormat="1" ht="16.5" customHeight="1">
      <c r="B9" s="27"/>
      <c r="E9" s="292" t="s">
        <v>903</v>
      </c>
      <c r="F9" s="306"/>
      <c r="G9" s="306"/>
      <c r="H9" s="306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16</v>
      </c>
      <c r="F11" s="23" t="s">
        <v>1</v>
      </c>
      <c r="I11" s="24" t="s">
        <v>17</v>
      </c>
      <c r="J11" s="23" t="s">
        <v>1</v>
      </c>
      <c r="L11" s="27"/>
    </row>
    <row r="12" spans="2:46" s="1" customFormat="1" ht="12" customHeight="1">
      <c r="B12" s="27"/>
      <c r="D12" s="24" t="s">
        <v>18</v>
      </c>
      <c r="F12" s="23" t="s">
        <v>19</v>
      </c>
      <c r="I12" s="24" t="s">
        <v>20</v>
      </c>
      <c r="J12" s="45"/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3" t="s">
        <v>23</v>
      </c>
      <c r="L14" s="27"/>
    </row>
    <row r="15" spans="2:46" s="1" customFormat="1" ht="18" customHeight="1">
      <c r="B15" s="27"/>
      <c r="E15" s="23" t="s">
        <v>24</v>
      </c>
      <c r="I15" s="24" t="s">
        <v>25</v>
      </c>
      <c r="J15" s="23" t="s">
        <v>26</v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1363</v>
      </c>
      <c r="I17" s="24" t="s">
        <v>22</v>
      </c>
      <c r="J17" s="158" t="s">
        <v>1362</v>
      </c>
      <c r="L17" s="27"/>
    </row>
    <row r="18" spans="2:12" s="1" customFormat="1" ht="18" customHeight="1">
      <c r="B18" s="27"/>
      <c r="E18" s="259" t="s">
        <v>1362</v>
      </c>
      <c r="F18" s="308"/>
      <c r="G18" s="308"/>
      <c r="H18" s="308"/>
      <c r="I18" s="24" t="s">
        <v>25</v>
      </c>
      <c r="J18" s="158" t="s">
        <v>1362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28</v>
      </c>
      <c r="I20" s="24" t="s">
        <v>22</v>
      </c>
      <c r="J20" s="23" t="s">
        <v>29</v>
      </c>
      <c r="L20" s="27"/>
    </row>
    <row r="21" spans="2:12" s="1" customFormat="1" ht="18" customHeight="1">
      <c r="B21" s="27"/>
      <c r="E21" s="23" t="s">
        <v>30</v>
      </c>
      <c r="I21" s="24" t="s">
        <v>25</v>
      </c>
      <c r="J21" s="23" t="s">
        <v>31</v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33</v>
      </c>
      <c r="I23" s="24" t="s">
        <v>22</v>
      </c>
      <c r="J23" s="23" t="s">
        <v>1</v>
      </c>
      <c r="L23" s="27"/>
    </row>
    <row r="24" spans="2:12" s="1" customFormat="1" ht="18" customHeight="1">
      <c r="B24" s="27"/>
      <c r="E24" s="23" t="s">
        <v>34</v>
      </c>
      <c r="I24" s="24" t="s">
        <v>25</v>
      </c>
      <c r="J24" s="23" t="s">
        <v>1</v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35</v>
      </c>
      <c r="L26" s="27"/>
    </row>
    <row r="27" spans="2:12" s="7" customFormat="1" ht="71.25" customHeight="1">
      <c r="B27" s="83"/>
      <c r="E27" s="270" t="s">
        <v>36</v>
      </c>
      <c r="F27" s="270"/>
      <c r="G27" s="270"/>
      <c r="H27" s="270"/>
      <c r="L27" s="83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6"/>
      <c r="E29" s="46"/>
      <c r="F29" s="46"/>
      <c r="G29" s="46"/>
      <c r="H29" s="46"/>
      <c r="I29" s="46"/>
      <c r="J29" s="46"/>
      <c r="K29" s="46"/>
      <c r="L29" s="27"/>
    </row>
    <row r="30" spans="2:12" s="1" customFormat="1" ht="25.35" customHeight="1">
      <c r="B30" s="27"/>
      <c r="D30" s="84" t="s">
        <v>37</v>
      </c>
      <c r="J30" s="57">
        <f>ROUND(J121, 2)</f>
        <v>0</v>
      </c>
      <c r="L30" s="27"/>
    </row>
    <row r="31" spans="2:12" s="1" customFormat="1" ht="6.95" customHeight="1">
      <c r="B31" s="27"/>
      <c r="D31" s="46"/>
      <c r="E31" s="46"/>
      <c r="F31" s="46"/>
      <c r="G31" s="46"/>
      <c r="H31" s="46"/>
      <c r="I31" s="46"/>
      <c r="J31" s="46"/>
      <c r="K31" s="46"/>
      <c r="L31" s="27"/>
    </row>
    <row r="32" spans="2:12" s="1" customFormat="1" ht="14.45" customHeight="1">
      <c r="B32" s="27"/>
      <c r="F32" s="30" t="s">
        <v>39</v>
      </c>
      <c r="I32" s="30" t="s">
        <v>38</v>
      </c>
      <c r="J32" s="30" t="s">
        <v>40</v>
      </c>
      <c r="L32" s="27"/>
    </row>
    <row r="33" spans="2:12" s="1" customFormat="1" ht="14.45" customHeight="1">
      <c r="B33" s="27"/>
      <c r="D33" s="48" t="s">
        <v>41</v>
      </c>
      <c r="E33" s="24" t="s">
        <v>42</v>
      </c>
      <c r="F33" s="75">
        <f>ROUND((SUM(BE121:BE329)),  2)</f>
        <v>0</v>
      </c>
      <c r="I33" s="85">
        <v>0.21</v>
      </c>
      <c r="J33" s="75">
        <f>ROUND(((SUM(BE121:BE329))*I33),  2)</f>
        <v>0</v>
      </c>
      <c r="L33" s="27"/>
    </row>
    <row r="34" spans="2:12" s="1" customFormat="1" ht="14.45" customHeight="1">
      <c r="B34" s="27"/>
      <c r="E34" s="24" t="s">
        <v>43</v>
      </c>
      <c r="F34" s="75">
        <f>ROUND((SUM(BF121:BF329)),  2)</f>
        <v>0</v>
      </c>
      <c r="I34" s="85">
        <v>0.12</v>
      </c>
      <c r="J34" s="75">
        <f>ROUND(((SUM(BF121:BF329))*I34),  2)</f>
        <v>0</v>
      </c>
      <c r="L34" s="27"/>
    </row>
    <row r="35" spans="2:12" s="1" customFormat="1" ht="14.45" hidden="1" customHeight="1">
      <c r="B35" s="27"/>
      <c r="E35" s="24" t="s">
        <v>44</v>
      </c>
      <c r="F35" s="75">
        <f>ROUND((SUM(BG121:BG329)),  2)</f>
        <v>0</v>
      </c>
      <c r="I35" s="85">
        <v>0.21</v>
      </c>
      <c r="J35" s="75">
        <f>0</f>
        <v>0</v>
      </c>
      <c r="L35" s="27"/>
    </row>
    <row r="36" spans="2:12" s="1" customFormat="1" ht="14.45" hidden="1" customHeight="1">
      <c r="B36" s="27"/>
      <c r="E36" s="24" t="s">
        <v>45</v>
      </c>
      <c r="F36" s="75">
        <f>ROUND((SUM(BH121:BH329)),  2)</f>
        <v>0</v>
      </c>
      <c r="I36" s="85">
        <v>0.12</v>
      </c>
      <c r="J36" s="75">
        <f>0</f>
        <v>0</v>
      </c>
      <c r="L36" s="27"/>
    </row>
    <row r="37" spans="2:12" s="1" customFormat="1" ht="14.45" hidden="1" customHeight="1">
      <c r="B37" s="27"/>
      <c r="E37" s="24" t="s">
        <v>46</v>
      </c>
      <c r="F37" s="75">
        <f>ROUND((SUM(BI121:BI329)),  2)</f>
        <v>0</v>
      </c>
      <c r="I37" s="85">
        <v>0</v>
      </c>
      <c r="J37" s="75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SUM(J30:J37)</f>
        <v>0</v>
      </c>
      <c r="K39" s="91"/>
      <c r="L39" s="27"/>
    </row>
    <row r="40" spans="2:12" s="1" customFormat="1" ht="14.45" customHeight="1">
      <c r="B40" s="27"/>
      <c r="L40" s="27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7"/>
      <c r="D50" s="36" t="s">
        <v>50</v>
      </c>
      <c r="E50" s="37"/>
      <c r="F50" s="37"/>
      <c r="G50" s="36" t="s">
        <v>51</v>
      </c>
      <c r="H50" s="37"/>
      <c r="I50" s="37"/>
      <c r="J50" s="37"/>
      <c r="K50" s="37"/>
      <c r="L50" s="27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27"/>
      <c r="D61" s="38" t="s">
        <v>52</v>
      </c>
      <c r="E61" s="29"/>
      <c r="F61" s="92" t="s">
        <v>53</v>
      </c>
      <c r="G61" s="38" t="s">
        <v>52</v>
      </c>
      <c r="H61" s="29"/>
      <c r="I61" s="29"/>
      <c r="J61" s="93" t="s">
        <v>53</v>
      </c>
      <c r="K61" s="29"/>
      <c r="L61" s="27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27"/>
      <c r="D65" s="36" t="s">
        <v>54</v>
      </c>
      <c r="E65" s="37"/>
      <c r="F65" s="37"/>
      <c r="G65" s="36" t="s">
        <v>1364</v>
      </c>
      <c r="H65" s="37"/>
      <c r="I65" s="37"/>
      <c r="J65" s="37"/>
      <c r="K65" s="37"/>
      <c r="L65" s="27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27"/>
      <c r="D76" s="38" t="s">
        <v>52</v>
      </c>
      <c r="E76" s="29"/>
      <c r="F76" s="92" t="s">
        <v>53</v>
      </c>
      <c r="G76" s="38" t="s">
        <v>52</v>
      </c>
      <c r="H76" s="29"/>
      <c r="I76" s="29"/>
      <c r="J76" s="93" t="s">
        <v>53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>
      <c r="B82" s="27"/>
      <c r="C82" s="21" t="s">
        <v>114</v>
      </c>
      <c r="L82" s="27"/>
    </row>
    <row r="83" spans="2:47" s="1" customFormat="1" ht="6.95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16.5" customHeight="1">
      <c r="B85" s="27"/>
      <c r="E85" s="304" t="str">
        <f>E7</f>
        <v>Revitalizace toku a vývařiště Svrateckého náhonu</v>
      </c>
      <c r="F85" s="305"/>
      <c r="G85" s="305"/>
      <c r="H85" s="305"/>
      <c r="L85" s="27"/>
    </row>
    <row r="86" spans="2:47" s="1" customFormat="1" ht="12" customHeight="1">
      <c r="B86" s="27"/>
      <c r="C86" s="24" t="s">
        <v>112</v>
      </c>
      <c r="L86" s="27"/>
    </row>
    <row r="87" spans="2:47" s="1" customFormat="1" ht="16.5" customHeight="1">
      <c r="B87" s="27"/>
      <c r="E87" s="292" t="str">
        <f>E9</f>
        <v>SO 04 - Vegetační úpravy</v>
      </c>
      <c r="F87" s="306"/>
      <c r="G87" s="306"/>
      <c r="H87" s="306"/>
      <c r="L87" s="27"/>
    </row>
    <row r="88" spans="2:47" s="1" customFormat="1" ht="6.95" customHeight="1">
      <c r="B88" s="27"/>
      <c r="L88" s="27"/>
    </row>
    <row r="89" spans="2:47" s="1" customFormat="1" ht="12" customHeight="1">
      <c r="B89" s="27"/>
      <c r="C89" s="24" t="s">
        <v>18</v>
      </c>
      <c r="F89" s="23" t="str">
        <f>F12</f>
        <v>Brno- Svratecký náhon</v>
      </c>
      <c r="I89" s="24" t="s">
        <v>20</v>
      </c>
      <c r="J89" s="45" t="str">
        <f>IF(J12="","",J12)</f>
        <v/>
      </c>
      <c r="L89" s="27"/>
    </row>
    <row r="90" spans="2:47" s="1" customFormat="1" ht="6.95" customHeight="1">
      <c r="B90" s="27"/>
      <c r="L90" s="27"/>
    </row>
    <row r="91" spans="2:47" s="1" customFormat="1" ht="15.2" customHeight="1">
      <c r="B91" s="27"/>
      <c r="C91" s="24" t="s">
        <v>21</v>
      </c>
      <c r="F91" s="23" t="str">
        <f>E15</f>
        <v>Statutární město Brno</v>
      </c>
      <c r="I91" s="24" t="s">
        <v>28</v>
      </c>
      <c r="J91" s="25" t="str">
        <f>E21</f>
        <v>ŠINDLAR s.r.o.</v>
      </c>
      <c r="L91" s="27"/>
    </row>
    <row r="92" spans="2:47" s="1" customFormat="1" ht="15.2" customHeight="1">
      <c r="B92" s="27"/>
      <c r="C92" s="24" t="s">
        <v>1363</v>
      </c>
      <c r="F92" s="23" t="str">
        <f>IF(E18="","",E18)</f>
        <v>Vyplň údaj</v>
      </c>
      <c r="I92" s="24" t="s">
        <v>33</v>
      </c>
      <c r="J92" s="25" t="str">
        <f>E24</f>
        <v>Roman Bárta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4" t="s">
        <v>115</v>
      </c>
      <c r="D94" s="86"/>
      <c r="E94" s="86"/>
      <c r="F94" s="86"/>
      <c r="G94" s="86"/>
      <c r="H94" s="86"/>
      <c r="I94" s="86"/>
      <c r="J94" s="95" t="s">
        <v>116</v>
      </c>
      <c r="K94" s="86"/>
      <c r="L94" s="27"/>
    </row>
    <row r="95" spans="2:47" s="1" customFormat="1" ht="10.35" customHeight="1">
      <c r="B95" s="27"/>
      <c r="L95" s="27"/>
    </row>
    <row r="96" spans="2:47" s="1" customFormat="1" ht="22.9" customHeight="1">
      <c r="B96" s="27"/>
      <c r="C96" s="96" t="s">
        <v>117</v>
      </c>
      <c r="J96" s="57">
        <f>J121</f>
        <v>0</v>
      </c>
      <c r="L96" s="27"/>
      <c r="AU96" s="17" t="s">
        <v>118</v>
      </c>
    </row>
    <row r="97" spans="2:12" s="8" customFormat="1" ht="24.95" customHeight="1">
      <c r="B97" s="97"/>
      <c r="D97" s="98" t="s">
        <v>119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899999999999999" customHeight="1">
      <c r="B98" s="101"/>
      <c r="D98" s="102" t="s">
        <v>120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899999999999999" customHeight="1">
      <c r="B99" s="101"/>
      <c r="D99" s="102" t="s">
        <v>421</v>
      </c>
      <c r="E99" s="103"/>
      <c r="F99" s="103"/>
      <c r="G99" s="103"/>
      <c r="H99" s="103"/>
      <c r="I99" s="103"/>
      <c r="J99" s="104">
        <f>J318</f>
        <v>0</v>
      </c>
      <c r="L99" s="101"/>
    </row>
    <row r="100" spans="2:12" s="9" customFormat="1" ht="19.899999999999999" customHeight="1">
      <c r="B100" s="101"/>
      <c r="D100" s="102" t="s">
        <v>124</v>
      </c>
      <c r="E100" s="103"/>
      <c r="F100" s="103"/>
      <c r="G100" s="103"/>
      <c r="H100" s="103"/>
      <c r="I100" s="103"/>
      <c r="J100" s="104">
        <f>J321</f>
        <v>0</v>
      </c>
      <c r="L100" s="101"/>
    </row>
    <row r="101" spans="2:12" s="8" customFormat="1" ht="24.95" customHeight="1">
      <c r="B101" s="97"/>
      <c r="D101" s="98" t="s">
        <v>761</v>
      </c>
      <c r="E101" s="99"/>
      <c r="F101" s="99"/>
      <c r="G101" s="99"/>
      <c r="H101" s="99"/>
      <c r="I101" s="99"/>
      <c r="J101" s="100">
        <f>J323</f>
        <v>0</v>
      </c>
      <c r="L101" s="97"/>
    </row>
    <row r="102" spans="2:12" s="1" customFormat="1" ht="21.75" customHeight="1">
      <c r="B102" s="27"/>
      <c r="L102" s="27"/>
    </row>
    <row r="103" spans="2:12" s="1" customFormat="1" ht="6.95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12" s="1" customFormat="1" ht="24.95" customHeight="1">
      <c r="B108" s="27"/>
      <c r="C108" s="21" t="s">
        <v>129</v>
      </c>
      <c r="L108" s="27"/>
    </row>
    <row r="109" spans="2:12" s="1" customFormat="1" ht="6.95" customHeight="1">
      <c r="B109" s="27"/>
      <c r="L109" s="27"/>
    </row>
    <row r="110" spans="2:12" s="1" customFormat="1" ht="12" customHeight="1">
      <c r="B110" s="27"/>
      <c r="C110" s="24" t="s">
        <v>14</v>
      </c>
      <c r="L110" s="27"/>
    </row>
    <row r="111" spans="2:12" s="1" customFormat="1" ht="16.5" customHeight="1">
      <c r="B111" s="27"/>
      <c r="E111" s="304" t="str">
        <f>E7</f>
        <v>Revitalizace toku a vývařiště Svrateckého náhonu</v>
      </c>
      <c r="F111" s="305"/>
      <c r="G111" s="305"/>
      <c r="H111" s="305"/>
      <c r="L111" s="27"/>
    </row>
    <row r="112" spans="2:12" s="1" customFormat="1" ht="12" customHeight="1">
      <c r="B112" s="27"/>
      <c r="C112" s="24" t="s">
        <v>112</v>
      </c>
      <c r="L112" s="27"/>
    </row>
    <row r="113" spans="2:65" s="1" customFormat="1" ht="16.5" customHeight="1">
      <c r="B113" s="27"/>
      <c r="E113" s="292" t="str">
        <f>E9</f>
        <v>SO 04 - Vegetační úpravy</v>
      </c>
      <c r="F113" s="306"/>
      <c r="G113" s="306"/>
      <c r="H113" s="306"/>
      <c r="L113" s="27"/>
    </row>
    <row r="114" spans="2:65" s="1" customFormat="1" ht="6.95" customHeight="1">
      <c r="B114" s="27"/>
      <c r="L114" s="27"/>
    </row>
    <row r="115" spans="2:65" s="1" customFormat="1" ht="12" customHeight="1">
      <c r="B115" s="27"/>
      <c r="C115" s="24" t="s">
        <v>18</v>
      </c>
      <c r="F115" s="23" t="str">
        <f>F12</f>
        <v>Brno- Svratecký náhon</v>
      </c>
      <c r="I115" s="24" t="s">
        <v>20</v>
      </c>
      <c r="J115" s="45" t="str">
        <f>IF(J12="","",J12)</f>
        <v/>
      </c>
      <c r="L115" s="27"/>
    </row>
    <row r="116" spans="2:65" s="1" customFormat="1" ht="6.95" customHeight="1">
      <c r="B116" s="27"/>
      <c r="L116" s="27"/>
    </row>
    <row r="117" spans="2:65" s="1" customFormat="1" ht="15.2" customHeight="1">
      <c r="B117" s="27"/>
      <c r="C117" s="24" t="s">
        <v>21</v>
      </c>
      <c r="F117" s="23" t="str">
        <f>E15</f>
        <v>Statutární město Brno</v>
      </c>
      <c r="I117" s="24" t="s">
        <v>28</v>
      </c>
      <c r="J117" s="25" t="str">
        <f>E21</f>
        <v>ŠINDLAR s.r.o.</v>
      </c>
      <c r="L117" s="27"/>
    </row>
    <row r="118" spans="2:65" s="1" customFormat="1" ht="15.2" customHeight="1">
      <c r="B118" s="27"/>
      <c r="C118" s="24" t="s">
        <v>27</v>
      </c>
      <c r="F118" s="23" t="str">
        <f>IF(E18="","",E18)</f>
        <v>Vyplň údaj</v>
      </c>
      <c r="I118" s="24" t="s">
        <v>33</v>
      </c>
      <c r="J118" s="25" t="str">
        <f>E24</f>
        <v>Roman Bárta</v>
      </c>
      <c r="L118" s="27"/>
    </row>
    <row r="119" spans="2:65" s="1" customFormat="1" ht="10.35" customHeight="1">
      <c r="B119" s="27"/>
      <c r="L119" s="27"/>
    </row>
    <row r="120" spans="2:65" s="10" customFormat="1" ht="29.25" customHeight="1">
      <c r="B120" s="105"/>
      <c r="C120" s="193" t="s">
        <v>130</v>
      </c>
      <c r="D120" s="194" t="s">
        <v>61</v>
      </c>
      <c r="E120" s="194" t="s">
        <v>57</v>
      </c>
      <c r="F120" s="194" t="s">
        <v>58</v>
      </c>
      <c r="G120" s="194" t="s">
        <v>131</v>
      </c>
      <c r="H120" s="194" t="s">
        <v>132</v>
      </c>
      <c r="I120" s="194" t="s">
        <v>133</v>
      </c>
      <c r="J120" s="194" t="s">
        <v>116</v>
      </c>
      <c r="K120" s="195" t="s">
        <v>134</v>
      </c>
      <c r="L120" s="105"/>
      <c r="M120" s="52" t="s">
        <v>1</v>
      </c>
      <c r="N120" s="53" t="s">
        <v>41</v>
      </c>
      <c r="O120" s="53" t="s">
        <v>135</v>
      </c>
      <c r="P120" s="53" t="s">
        <v>136</v>
      </c>
      <c r="Q120" s="53" t="s">
        <v>137</v>
      </c>
      <c r="R120" s="53" t="s">
        <v>138</v>
      </c>
      <c r="S120" s="53" t="s">
        <v>139</v>
      </c>
      <c r="T120" s="54" t="s">
        <v>140</v>
      </c>
    </row>
    <row r="121" spans="2:65" s="1" customFormat="1" ht="22.9" customHeight="1">
      <c r="B121" s="27"/>
      <c r="C121" s="171" t="s">
        <v>141</v>
      </c>
      <c r="J121" s="196">
        <f>BK121</f>
        <v>0</v>
      </c>
      <c r="L121" s="27"/>
      <c r="M121" s="55"/>
      <c r="N121" s="46"/>
      <c r="O121" s="46"/>
      <c r="P121" s="106">
        <f>P122+P323</f>
        <v>2159.4377370000002</v>
      </c>
      <c r="Q121" s="46"/>
      <c r="R121" s="106">
        <f>R122+R323</f>
        <v>516.9317355999998</v>
      </c>
      <c r="S121" s="46"/>
      <c r="T121" s="107">
        <f>T122+T323</f>
        <v>0</v>
      </c>
      <c r="AT121" s="17" t="s">
        <v>75</v>
      </c>
      <c r="AU121" s="17" t="s">
        <v>118</v>
      </c>
      <c r="BK121" s="108">
        <f>BK122+BK323</f>
        <v>0</v>
      </c>
    </row>
    <row r="122" spans="2:65" s="11" customFormat="1" ht="25.9" customHeight="1">
      <c r="B122" s="109"/>
      <c r="D122" s="110" t="s">
        <v>75</v>
      </c>
      <c r="E122" s="197" t="s">
        <v>142</v>
      </c>
      <c r="F122" s="197" t="s">
        <v>143</v>
      </c>
      <c r="J122" s="198">
        <f>BK122</f>
        <v>0</v>
      </c>
      <c r="L122" s="109"/>
      <c r="M122" s="111"/>
      <c r="P122" s="112">
        <f>P123+P318+P321</f>
        <v>2159.4377370000002</v>
      </c>
      <c r="R122" s="112">
        <f>R123+R318+R321</f>
        <v>516.9317355999998</v>
      </c>
      <c r="T122" s="113">
        <f>T123+T318+T321</f>
        <v>0</v>
      </c>
      <c r="AR122" s="110" t="s">
        <v>83</v>
      </c>
      <c r="AT122" s="114" t="s">
        <v>75</v>
      </c>
      <c r="AU122" s="114" t="s">
        <v>76</v>
      </c>
      <c r="AY122" s="110" t="s">
        <v>144</v>
      </c>
      <c r="BK122" s="115">
        <f>BK123+BK318+BK321</f>
        <v>0</v>
      </c>
    </row>
    <row r="123" spans="2:65" s="11" customFormat="1" ht="22.9" customHeight="1">
      <c r="B123" s="109"/>
      <c r="D123" s="110" t="s">
        <v>75</v>
      </c>
      <c r="E123" s="199" t="s">
        <v>83</v>
      </c>
      <c r="F123" s="199" t="s">
        <v>145</v>
      </c>
      <c r="J123" s="200">
        <f>BK123</f>
        <v>0</v>
      </c>
      <c r="L123" s="109"/>
      <c r="M123" s="111"/>
      <c r="P123" s="112">
        <f>SUM(P124:P317)</f>
        <v>1124.0229409999999</v>
      </c>
      <c r="R123" s="112">
        <f>SUM(R124:R317)</f>
        <v>516.9317355999998</v>
      </c>
      <c r="T123" s="113">
        <f>SUM(T124:T317)</f>
        <v>0</v>
      </c>
      <c r="AR123" s="110" t="s">
        <v>83</v>
      </c>
      <c r="AT123" s="114" t="s">
        <v>75</v>
      </c>
      <c r="AU123" s="114" t="s">
        <v>83</v>
      </c>
      <c r="AY123" s="110" t="s">
        <v>144</v>
      </c>
      <c r="BK123" s="115">
        <f>SUM(BK124:BK317)</f>
        <v>0</v>
      </c>
    </row>
    <row r="124" spans="2:65" s="1" customFormat="1" ht="24.2" customHeight="1">
      <c r="B124" s="27"/>
      <c r="C124" s="201" t="s">
        <v>83</v>
      </c>
      <c r="D124" s="201" t="s">
        <v>146</v>
      </c>
      <c r="E124" s="202" t="s">
        <v>904</v>
      </c>
      <c r="F124" s="203" t="s">
        <v>905</v>
      </c>
      <c r="G124" s="204" t="s">
        <v>906</v>
      </c>
      <c r="H124" s="205">
        <v>1.143</v>
      </c>
      <c r="I124" s="192"/>
      <c r="J124" s="206">
        <f>ROUND(I124*H124,2)</f>
        <v>0</v>
      </c>
      <c r="K124" s="203" t="s">
        <v>150</v>
      </c>
      <c r="L124" s="27"/>
      <c r="M124" s="123" t="s">
        <v>1</v>
      </c>
      <c r="N124" s="124" t="s">
        <v>42</v>
      </c>
      <c r="O124" s="125">
        <v>45.28</v>
      </c>
      <c r="P124" s="125">
        <f>O124*H124</f>
        <v>51.755040000000001</v>
      </c>
      <c r="Q124" s="125">
        <v>0</v>
      </c>
      <c r="R124" s="125">
        <f>Q124*H124</f>
        <v>0</v>
      </c>
      <c r="S124" s="125">
        <v>0</v>
      </c>
      <c r="T124" s="126">
        <f>S124*H124</f>
        <v>0</v>
      </c>
      <c r="AR124" s="127" t="s">
        <v>151</v>
      </c>
      <c r="AT124" s="127" t="s">
        <v>146</v>
      </c>
      <c r="AU124" s="127" t="s">
        <v>85</v>
      </c>
      <c r="AY124" s="17" t="s">
        <v>144</v>
      </c>
      <c r="BE124" s="128">
        <f>IF(N124="základní",J124,0)</f>
        <v>0</v>
      </c>
      <c r="BF124" s="128">
        <f>IF(N124="snížená",J124,0)</f>
        <v>0</v>
      </c>
      <c r="BG124" s="128">
        <f>IF(N124="zákl. přenesená",J124,0)</f>
        <v>0</v>
      </c>
      <c r="BH124" s="128">
        <f>IF(N124="sníž. přenesená",J124,0)</f>
        <v>0</v>
      </c>
      <c r="BI124" s="128">
        <f>IF(N124="nulová",J124,0)</f>
        <v>0</v>
      </c>
      <c r="BJ124" s="17" t="s">
        <v>83</v>
      </c>
      <c r="BK124" s="128">
        <f>ROUND(I124*H124,2)</f>
        <v>0</v>
      </c>
      <c r="BL124" s="17" t="s">
        <v>151</v>
      </c>
      <c r="BM124" s="127" t="s">
        <v>907</v>
      </c>
    </row>
    <row r="125" spans="2:65" s="13" customFormat="1">
      <c r="B125" s="133"/>
      <c r="D125" s="207" t="s">
        <v>153</v>
      </c>
      <c r="E125" s="134" t="s">
        <v>1</v>
      </c>
      <c r="F125" s="209" t="s">
        <v>908</v>
      </c>
      <c r="H125" s="210">
        <v>0.23400000000000001</v>
      </c>
      <c r="L125" s="133"/>
      <c r="M125" s="135"/>
      <c r="T125" s="136"/>
      <c r="AT125" s="134" t="s">
        <v>153</v>
      </c>
      <c r="AU125" s="134" t="s">
        <v>85</v>
      </c>
      <c r="AV125" s="13" t="s">
        <v>85</v>
      </c>
      <c r="AW125" s="13" t="s">
        <v>32</v>
      </c>
      <c r="AX125" s="13" t="s">
        <v>76</v>
      </c>
      <c r="AY125" s="134" t="s">
        <v>144</v>
      </c>
    </row>
    <row r="126" spans="2:65" s="13" customFormat="1">
      <c r="B126" s="133"/>
      <c r="D126" s="207" t="s">
        <v>153</v>
      </c>
      <c r="E126" s="134" t="s">
        <v>1</v>
      </c>
      <c r="F126" s="209" t="s">
        <v>909</v>
      </c>
      <c r="H126" s="210">
        <v>0.72699999999999998</v>
      </c>
      <c r="L126" s="133"/>
      <c r="M126" s="135"/>
      <c r="T126" s="136"/>
      <c r="AT126" s="134" t="s">
        <v>153</v>
      </c>
      <c r="AU126" s="134" t="s">
        <v>85</v>
      </c>
      <c r="AV126" s="13" t="s">
        <v>85</v>
      </c>
      <c r="AW126" s="13" t="s">
        <v>32</v>
      </c>
      <c r="AX126" s="13" t="s">
        <v>76</v>
      </c>
      <c r="AY126" s="134" t="s">
        <v>144</v>
      </c>
    </row>
    <row r="127" spans="2:65" s="13" customFormat="1">
      <c r="B127" s="133"/>
      <c r="D127" s="207" t="s">
        <v>153</v>
      </c>
      <c r="E127" s="134" t="s">
        <v>1</v>
      </c>
      <c r="F127" s="209" t="s">
        <v>910</v>
      </c>
      <c r="H127" s="210">
        <v>0.182</v>
      </c>
      <c r="L127" s="133"/>
      <c r="M127" s="135"/>
      <c r="T127" s="136"/>
      <c r="AT127" s="134" t="s">
        <v>153</v>
      </c>
      <c r="AU127" s="134" t="s">
        <v>85</v>
      </c>
      <c r="AV127" s="13" t="s">
        <v>85</v>
      </c>
      <c r="AW127" s="13" t="s">
        <v>32</v>
      </c>
      <c r="AX127" s="13" t="s">
        <v>76</v>
      </c>
      <c r="AY127" s="134" t="s">
        <v>144</v>
      </c>
    </row>
    <row r="128" spans="2:65" s="14" customFormat="1">
      <c r="B128" s="137"/>
      <c r="D128" s="207" t="s">
        <v>153</v>
      </c>
      <c r="E128" s="138" t="s">
        <v>1</v>
      </c>
      <c r="F128" s="211" t="s">
        <v>175</v>
      </c>
      <c r="H128" s="212">
        <v>1.143</v>
      </c>
      <c r="L128" s="137"/>
      <c r="M128" s="139"/>
      <c r="T128" s="140"/>
      <c r="AT128" s="138" t="s">
        <v>153</v>
      </c>
      <c r="AU128" s="138" t="s">
        <v>85</v>
      </c>
      <c r="AV128" s="14" t="s">
        <v>151</v>
      </c>
      <c r="AW128" s="14" t="s">
        <v>32</v>
      </c>
      <c r="AX128" s="14" t="s">
        <v>83</v>
      </c>
      <c r="AY128" s="138" t="s">
        <v>144</v>
      </c>
    </row>
    <row r="129" spans="2:65" s="1" customFormat="1" ht="24.2" customHeight="1">
      <c r="B129" s="27"/>
      <c r="C129" s="201" t="s">
        <v>85</v>
      </c>
      <c r="D129" s="201" t="s">
        <v>146</v>
      </c>
      <c r="E129" s="202" t="s">
        <v>911</v>
      </c>
      <c r="F129" s="203" t="s">
        <v>912</v>
      </c>
      <c r="G129" s="204" t="s">
        <v>224</v>
      </c>
      <c r="H129" s="205">
        <v>4242</v>
      </c>
      <c r="I129" s="192"/>
      <c r="J129" s="206">
        <f t="shared" ref="J129:J140" si="0">ROUND(I129*H129,2)</f>
        <v>0</v>
      </c>
      <c r="K129" s="203" t="s">
        <v>150</v>
      </c>
      <c r="L129" s="27"/>
      <c r="M129" s="123" t="s">
        <v>1</v>
      </c>
      <c r="N129" s="124" t="s">
        <v>42</v>
      </c>
      <c r="O129" s="125">
        <v>2E-3</v>
      </c>
      <c r="P129" s="125">
        <f t="shared" ref="P129:P140" si="1">O129*H129</f>
        <v>8.484</v>
      </c>
      <c r="Q129" s="125">
        <v>0</v>
      </c>
      <c r="R129" s="125">
        <f t="shared" ref="R129:R140" si="2">Q129*H129</f>
        <v>0</v>
      </c>
      <c r="S129" s="125">
        <v>0</v>
      </c>
      <c r="T129" s="126">
        <f t="shared" ref="T129:T140" si="3">S129*H129</f>
        <v>0</v>
      </c>
      <c r="AR129" s="127" t="s">
        <v>151</v>
      </c>
      <c r="AT129" s="127" t="s">
        <v>146</v>
      </c>
      <c r="AU129" s="127" t="s">
        <v>85</v>
      </c>
      <c r="AY129" s="17" t="s">
        <v>144</v>
      </c>
      <c r="BE129" s="128">
        <f t="shared" ref="BE129:BE140" si="4">IF(N129="základní",J129,0)</f>
        <v>0</v>
      </c>
      <c r="BF129" s="128">
        <f t="shared" ref="BF129:BF140" si="5">IF(N129="snížená",J129,0)</f>
        <v>0</v>
      </c>
      <c r="BG129" s="128">
        <f t="shared" ref="BG129:BG140" si="6">IF(N129="zákl. přenesená",J129,0)</f>
        <v>0</v>
      </c>
      <c r="BH129" s="128">
        <f t="shared" ref="BH129:BH140" si="7">IF(N129="sníž. přenesená",J129,0)</f>
        <v>0</v>
      </c>
      <c r="BI129" s="128">
        <f t="shared" ref="BI129:BI140" si="8">IF(N129="nulová",J129,0)</f>
        <v>0</v>
      </c>
      <c r="BJ129" s="17" t="s">
        <v>83</v>
      </c>
      <c r="BK129" s="128">
        <f t="shared" ref="BK129:BK140" si="9">ROUND(I129*H129,2)</f>
        <v>0</v>
      </c>
      <c r="BL129" s="17" t="s">
        <v>151</v>
      </c>
      <c r="BM129" s="127" t="s">
        <v>913</v>
      </c>
    </row>
    <row r="130" spans="2:65" s="1" customFormat="1" ht="49.15" customHeight="1">
      <c r="B130" s="27"/>
      <c r="C130" s="201" t="s">
        <v>163</v>
      </c>
      <c r="D130" s="201" t="s">
        <v>146</v>
      </c>
      <c r="E130" s="202" t="s">
        <v>914</v>
      </c>
      <c r="F130" s="203" t="s">
        <v>915</v>
      </c>
      <c r="G130" s="204" t="s">
        <v>224</v>
      </c>
      <c r="H130" s="205">
        <v>792</v>
      </c>
      <c r="I130" s="192"/>
      <c r="J130" s="206">
        <f t="shared" si="0"/>
        <v>0</v>
      </c>
      <c r="K130" s="203" t="s">
        <v>150</v>
      </c>
      <c r="L130" s="27"/>
      <c r="M130" s="123" t="s">
        <v>1</v>
      </c>
      <c r="N130" s="124" t="s">
        <v>42</v>
      </c>
      <c r="O130" s="125">
        <v>3.2000000000000001E-2</v>
      </c>
      <c r="P130" s="125">
        <f t="shared" si="1"/>
        <v>25.344000000000001</v>
      </c>
      <c r="Q130" s="125">
        <v>0</v>
      </c>
      <c r="R130" s="125">
        <f t="shared" si="2"/>
        <v>0</v>
      </c>
      <c r="S130" s="125">
        <v>0</v>
      </c>
      <c r="T130" s="126">
        <f t="shared" si="3"/>
        <v>0</v>
      </c>
      <c r="AR130" s="127" t="s">
        <v>151</v>
      </c>
      <c r="AT130" s="127" t="s">
        <v>146</v>
      </c>
      <c r="AU130" s="127" t="s">
        <v>85</v>
      </c>
      <c r="AY130" s="17" t="s">
        <v>144</v>
      </c>
      <c r="BE130" s="128">
        <f t="shared" si="4"/>
        <v>0</v>
      </c>
      <c r="BF130" s="128">
        <f t="shared" si="5"/>
        <v>0</v>
      </c>
      <c r="BG130" s="128">
        <f t="shared" si="6"/>
        <v>0</v>
      </c>
      <c r="BH130" s="128">
        <f t="shared" si="7"/>
        <v>0</v>
      </c>
      <c r="BI130" s="128">
        <f t="shared" si="8"/>
        <v>0</v>
      </c>
      <c r="BJ130" s="17" t="s">
        <v>83</v>
      </c>
      <c r="BK130" s="128">
        <f t="shared" si="9"/>
        <v>0</v>
      </c>
      <c r="BL130" s="17" t="s">
        <v>151</v>
      </c>
      <c r="BM130" s="127" t="s">
        <v>916</v>
      </c>
    </row>
    <row r="131" spans="2:65" s="1" customFormat="1" ht="33" customHeight="1">
      <c r="B131" s="27"/>
      <c r="C131" s="201" t="s">
        <v>151</v>
      </c>
      <c r="D131" s="201" t="s">
        <v>146</v>
      </c>
      <c r="E131" s="202" t="s">
        <v>917</v>
      </c>
      <c r="F131" s="203" t="s">
        <v>918</v>
      </c>
      <c r="G131" s="204" t="s">
        <v>384</v>
      </c>
      <c r="H131" s="205">
        <v>1</v>
      </c>
      <c r="I131" s="192"/>
      <c r="J131" s="206">
        <f t="shared" si="0"/>
        <v>0</v>
      </c>
      <c r="K131" s="203" t="s">
        <v>150</v>
      </c>
      <c r="L131" s="27"/>
      <c r="M131" s="123" t="s">
        <v>1</v>
      </c>
      <c r="N131" s="124" t="s">
        <v>42</v>
      </c>
      <c r="O131" s="125">
        <v>0.65500000000000003</v>
      </c>
      <c r="P131" s="125">
        <f t="shared" si="1"/>
        <v>0.65500000000000003</v>
      </c>
      <c r="Q131" s="125">
        <v>0</v>
      </c>
      <c r="R131" s="125">
        <f t="shared" si="2"/>
        <v>0</v>
      </c>
      <c r="S131" s="125">
        <v>0</v>
      </c>
      <c r="T131" s="126">
        <f t="shared" si="3"/>
        <v>0</v>
      </c>
      <c r="AR131" s="127" t="s">
        <v>151</v>
      </c>
      <c r="AT131" s="127" t="s">
        <v>146</v>
      </c>
      <c r="AU131" s="127" t="s">
        <v>85</v>
      </c>
      <c r="AY131" s="17" t="s">
        <v>144</v>
      </c>
      <c r="BE131" s="128">
        <f t="shared" si="4"/>
        <v>0</v>
      </c>
      <c r="BF131" s="128">
        <f t="shared" si="5"/>
        <v>0</v>
      </c>
      <c r="BG131" s="128">
        <f t="shared" si="6"/>
        <v>0</v>
      </c>
      <c r="BH131" s="128">
        <f t="shared" si="7"/>
        <v>0</v>
      </c>
      <c r="BI131" s="128">
        <f t="shared" si="8"/>
        <v>0</v>
      </c>
      <c r="BJ131" s="17" t="s">
        <v>83</v>
      </c>
      <c r="BK131" s="128">
        <f t="shared" si="9"/>
        <v>0</v>
      </c>
      <c r="BL131" s="17" t="s">
        <v>151</v>
      </c>
      <c r="BM131" s="127" t="s">
        <v>919</v>
      </c>
    </row>
    <row r="132" spans="2:65" s="1" customFormat="1" ht="33" customHeight="1">
      <c r="B132" s="27"/>
      <c r="C132" s="201" t="s">
        <v>176</v>
      </c>
      <c r="D132" s="201" t="s">
        <v>146</v>
      </c>
      <c r="E132" s="202" t="s">
        <v>920</v>
      </c>
      <c r="F132" s="203" t="s">
        <v>921</v>
      </c>
      <c r="G132" s="204" t="s">
        <v>384</v>
      </c>
      <c r="H132" s="205">
        <v>1</v>
      </c>
      <c r="I132" s="192"/>
      <c r="J132" s="206">
        <f t="shared" si="0"/>
        <v>0</v>
      </c>
      <c r="K132" s="203" t="s">
        <v>150</v>
      </c>
      <c r="L132" s="27"/>
      <c r="M132" s="123" t="s">
        <v>1</v>
      </c>
      <c r="N132" s="124" t="s">
        <v>42</v>
      </c>
      <c r="O132" s="125">
        <v>0.95599999999999996</v>
      </c>
      <c r="P132" s="125">
        <f t="shared" si="1"/>
        <v>0.95599999999999996</v>
      </c>
      <c r="Q132" s="125">
        <v>0</v>
      </c>
      <c r="R132" s="125">
        <f t="shared" si="2"/>
        <v>0</v>
      </c>
      <c r="S132" s="125">
        <v>0</v>
      </c>
      <c r="T132" s="126">
        <f t="shared" si="3"/>
        <v>0</v>
      </c>
      <c r="AR132" s="127" t="s">
        <v>151</v>
      </c>
      <c r="AT132" s="127" t="s">
        <v>146</v>
      </c>
      <c r="AU132" s="127" t="s">
        <v>85</v>
      </c>
      <c r="AY132" s="17" t="s">
        <v>144</v>
      </c>
      <c r="BE132" s="128">
        <f t="shared" si="4"/>
        <v>0</v>
      </c>
      <c r="BF132" s="128">
        <f t="shared" si="5"/>
        <v>0</v>
      </c>
      <c r="BG132" s="128">
        <f t="shared" si="6"/>
        <v>0</v>
      </c>
      <c r="BH132" s="128">
        <f t="shared" si="7"/>
        <v>0</v>
      </c>
      <c r="BI132" s="128">
        <f t="shared" si="8"/>
        <v>0</v>
      </c>
      <c r="BJ132" s="17" t="s">
        <v>83</v>
      </c>
      <c r="BK132" s="128">
        <f t="shared" si="9"/>
        <v>0</v>
      </c>
      <c r="BL132" s="17" t="s">
        <v>151</v>
      </c>
      <c r="BM132" s="127" t="s">
        <v>922</v>
      </c>
    </row>
    <row r="133" spans="2:65" s="1" customFormat="1" ht="33" customHeight="1">
      <c r="B133" s="27"/>
      <c r="C133" s="201" t="s">
        <v>185</v>
      </c>
      <c r="D133" s="201" t="s">
        <v>146</v>
      </c>
      <c r="E133" s="202" t="s">
        <v>923</v>
      </c>
      <c r="F133" s="203" t="s">
        <v>924</v>
      </c>
      <c r="G133" s="204" t="s">
        <v>384</v>
      </c>
      <c r="H133" s="205">
        <v>2</v>
      </c>
      <c r="I133" s="192"/>
      <c r="J133" s="206">
        <f t="shared" si="0"/>
        <v>0</v>
      </c>
      <c r="K133" s="203" t="s">
        <v>150</v>
      </c>
      <c r="L133" s="27"/>
      <c r="M133" s="123" t="s">
        <v>1</v>
      </c>
      <c r="N133" s="124" t="s">
        <v>42</v>
      </c>
      <c r="O133" s="125">
        <v>3.177</v>
      </c>
      <c r="P133" s="125">
        <f t="shared" si="1"/>
        <v>6.3540000000000001</v>
      </c>
      <c r="Q133" s="125">
        <v>0</v>
      </c>
      <c r="R133" s="125">
        <f t="shared" si="2"/>
        <v>0</v>
      </c>
      <c r="S133" s="125">
        <v>0</v>
      </c>
      <c r="T133" s="126">
        <f t="shared" si="3"/>
        <v>0</v>
      </c>
      <c r="AR133" s="127" t="s">
        <v>151</v>
      </c>
      <c r="AT133" s="127" t="s">
        <v>146</v>
      </c>
      <c r="AU133" s="127" t="s">
        <v>85</v>
      </c>
      <c r="AY133" s="17" t="s">
        <v>144</v>
      </c>
      <c r="BE133" s="128">
        <f t="shared" si="4"/>
        <v>0</v>
      </c>
      <c r="BF133" s="128">
        <f t="shared" si="5"/>
        <v>0</v>
      </c>
      <c r="BG133" s="128">
        <f t="shared" si="6"/>
        <v>0</v>
      </c>
      <c r="BH133" s="128">
        <f t="shared" si="7"/>
        <v>0</v>
      </c>
      <c r="BI133" s="128">
        <f t="shared" si="8"/>
        <v>0</v>
      </c>
      <c r="BJ133" s="17" t="s">
        <v>83</v>
      </c>
      <c r="BK133" s="128">
        <f t="shared" si="9"/>
        <v>0</v>
      </c>
      <c r="BL133" s="17" t="s">
        <v>151</v>
      </c>
      <c r="BM133" s="127" t="s">
        <v>925</v>
      </c>
    </row>
    <row r="134" spans="2:65" s="1" customFormat="1" ht="33" customHeight="1">
      <c r="B134" s="27"/>
      <c r="C134" s="201" t="s">
        <v>107</v>
      </c>
      <c r="D134" s="201" t="s">
        <v>146</v>
      </c>
      <c r="E134" s="202" t="s">
        <v>926</v>
      </c>
      <c r="F134" s="203" t="s">
        <v>927</v>
      </c>
      <c r="G134" s="204" t="s">
        <v>384</v>
      </c>
      <c r="H134" s="205">
        <v>2</v>
      </c>
      <c r="I134" s="192"/>
      <c r="J134" s="206">
        <f t="shared" si="0"/>
        <v>0</v>
      </c>
      <c r="K134" s="203" t="s">
        <v>150</v>
      </c>
      <c r="L134" s="27"/>
      <c r="M134" s="123" t="s">
        <v>1</v>
      </c>
      <c r="N134" s="124" t="s">
        <v>42</v>
      </c>
      <c r="O134" s="125">
        <v>6.1449999999999996</v>
      </c>
      <c r="P134" s="125">
        <f t="shared" si="1"/>
        <v>12.29</v>
      </c>
      <c r="Q134" s="125">
        <v>0</v>
      </c>
      <c r="R134" s="125">
        <f t="shared" si="2"/>
        <v>0</v>
      </c>
      <c r="S134" s="125">
        <v>0</v>
      </c>
      <c r="T134" s="126">
        <f t="shared" si="3"/>
        <v>0</v>
      </c>
      <c r="AR134" s="127" t="s">
        <v>151</v>
      </c>
      <c r="AT134" s="127" t="s">
        <v>146</v>
      </c>
      <c r="AU134" s="127" t="s">
        <v>85</v>
      </c>
      <c r="AY134" s="17" t="s">
        <v>144</v>
      </c>
      <c r="BE134" s="128">
        <f t="shared" si="4"/>
        <v>0</v>
      </c>
      <c r="BF134" s="128">
        <f t="shared" si="5"/>
        <v>0</v>
      </c>
      <c r="BG134" s="128">
        <f t="shared" si="6"/>
        <v>0</v>
      </c>
      <c r="BH134" s="128">
        <f t="shared" si="7"/>
        <v>0</v>
      </c>
      <c r="BI134" s="128">
        <f t="shared" si="8"/>
        <v>0</v>
      </c>
      <c r="BJ134" s="17" t="s">
        <v>83</v>
      </c>
      <c r="BK134" s="128">
        <f t="shared" si="9"/>
        <v>0</v>
      </c>
      <c r="BL134" s="17" t="s">
        <v>151</v>
      </c>
      <c r="BM134" s="127" t="s">
        <v>928</v>
      </c>
    </row>
    <row r="135" spans="2:65" s="1" customFormat="1" ht="33" customHeight="1">
      <c r="B135" s="27"/>
      <c r="C135" s="201" t="s">
        <v>197</v>
      </c>
      <c r="D135" s="201" t="s">
        <v>146</v>
      </c>
      <c r="E135" s="202" t="s">
        <v>929</v>
      </c>
      <c r="F135" s="203" t="s">
        <v>930</v>
      </c>
      <c r="G135" s="204" t="s">
        <v>384</v>
      </c>
      <c r="H135" s="205">
        <v>3</v>
      </c>
      <c r="I135" s="192"/>
      <c r="J135" s="206">
        <f t="shared" si="0"/>
        <v>0</v>
      </c>
      <c r="K135" s="203" t="s">
        <v>150</v>
      </c>
      <c r="L135" s="27"/>
      <c r="M135" s="123" t="s">
        <v>1</v>
      </c>
      <c r="N135" s="124" t="s">
        <v>42</v>
      </c>
      <c r="O135" s="125">
        <v>10.678000000000001</v>
      </c>
      <c r="P135" s="125">
        <f t="shared" si="1"/>
        <v>32.034000000000006</v>
      </c>
      <c r="Q135" s="125">
        <v>0</v>
      </c>
      <c r="R135" s="125">
        <f t="shared" si="2"/>
        <v>0</v>
      </c>
      <c r="S135" s="125">
        <v>0</v>
      </c>
      <c r="T135" s="126">
        <f t="shared" si="3"/>
        <v>0</v>
      </c>
      <c r="AR135" s="127" t="s">
        <v>151</v>
      </c>
      <c r="AT135" s="127" t="s">
        <v>146</v>
      </c>
      <c r="AU135" s="127" t="s">
        <v>85</v>
      </c>
      <c r="AY135" s="17" t="s">
        <v>144</v>
      </c>
      <c r="BE135" s="128">
        <f t="shared" si="4"/>
        <v>0</v>
      </c>
      <c r="BF135" s="128">
        <f t="shared" si="5"/>
        <v>0</v>
      </c>
      <c r="BG135" s="128">
        <f t="shared" si="6"/>
        <v>0</v>
      </c>
      <c r="BH135" s="128">
        <f t="shared" si="7"/>
        <v>0</v>
      </c>
      <c r="BI135" s="128">
        <f t="shared" si="8"/>
        <v>0</v>
      </c>
      <c r="BJ135" s="17" t="s">
        <v>83</v>
      </c>
      <c r="BK135" s="128">
        <f t="shared" si="9"/>
        <v>0</v>
      </c>
      <c r="BL135" s="17" t="s">
        <v>151</v>
      </c>
      <c r="BM135" s="127" t="s">
        <v>931</v>
      </c>
    </row>
    <row r="136" spans="2:65" s="1" customFormat="1" ht="33" customHeight="1">
      <c r="B136" s="27"/>
      <c r="C136" s="201" t="s">
        <v>202</v>
      </c>
      <c r="D136" s="201" t="s">
        <v>146</v>
      </c>
      <c r="E136" s="202" t="s">
        <v>932</v>
      </c>
      <c r="F136" s="203" t="s">
        <v>933</v>
      </c>
      <c r="G136" s="204" t="s">
        <v>384</v>
      </c>
      <c r="H136" s="205">
        <v>1</v>
      </c>
      <c r="I136" s="192"/>
      <c r="J136" s="206">
        <f t="shared" si="0"/>
        <v>0</v>
      </c>
      <c r="K136" s="203" t="s">
        <v>150</v>
      </c>
      <c r="L136" s="27"/>
      <c r="M136" s="123" t="s">
        <v>1</v>
      </c>
      <c r="N136" s="124" t="s">
        <v>42</v>
      </c>
      <c r="O136" s="125">
        <v>15.576000000000001</v>
      </c>
      <c r="P136" s="125">
        <f t="shared" si="1"/>
        <v>15.576000000000001</v>
      </c>
      <c r="Q136" s="125">
        <v>0</v>
      </c>
      <c r="R136" s="125">
        <f t="shared" si="2"/>
        <v>0</v>
      </c>
      <c r="S136" s="125">
        <v>0</v>
      </c>
      <c r="T136" s="126">
        <f t="shared" si="3"/>
        <v>0</v>
      </c>
      <c r="AR136" s="127" t="s">
        <v>151</v>
      </c>
      <c r="AT136" s="127" t="s">
        <v>146</v>
      </c>
      <c r="AU136" s="127" t="s">
        <v>85</v>
      </c>
      <c r="AY136" s="17" t="s">
        <v>144</v>
      </c>
      <c r="BE136" s="128">
        <f t="shared" si="4"/>
        <v>0</v>
      </c>
      <c r="BF136" s="128">
        <f t="shared" si="5"/>
        <v>0</v>
      </c>
      <c r="BG136" s="128">
        <f t="shared" si="6"/>
        <v>0</v>
      </c>
      <c r="BH136" s="128">
        <f t="shared" si="7"/>
        <v>0</v>
      </c>
      <c r="BI136" s="128">
        <f t="shared" si="8"/>
        <v>0</v>
      </c>
      <c r="BJ136" s="17" t="s">
        <v>83</v>
      </c>
      <c r="BK136" s="128">
        <f t="shared" si="9"/>
        <v>0</v>
      </c>
      <c r="BL136" s="17" t="s">
        <v>151</v>
      </c>
      <c r="BM136" s="127" t="s">
        <v>934</v>
      </c>
    </row>
    <row r="137" spans="2:65" s="1" customFormat="1" ht="33" customHeight="1">
      <c r="B137" s="27"/>
      <c r="C137" s="201" t="s">
        <v>209</v>
      </c>
      <c r="D137" s="201" t="s">
        <v>146</v>
      </c>
      <c r="E137" s="202" t="s">
        <v>935</v>
      </c>
      <c r="F137" s="203" t="s">
        <v>936</v>
      </c>
      <c r="G137" s="204" t="s">
        <v>384</v>
      </c>
      <c r="H137" s="205">
        <v>2</v>
      </c>
      <c r="I137" s="192"/>
      <c r="J137" s="206">
        <f t="shared" si="0"/>
        <v>0</v>
      </c>
      <c r="K137" s="203" t="s">
        <v>150</v>
      </c>
      <c r="L137" s="27"/>
      <c r="M137" s="123" t="s">
        <v>1</v>
      </c>
      <c r="N137" s="124" t="s">
        <v>42</v>
      </c>
      <c r="O137" s="125">
        <v>22.963999999999999</v>
      </c>
      <c r="P137" s="125">
        <f t="shared" si="1"/>
        <v>45.927999999999997</v>
      </c>
      <c r="Q137" s="125">
        <v>0</v>
      </c>
      <c r="R137" s="125">
        <f t="shared" si="2"/>
        <v>0</v>
      </c>
      <c r="S137" s="125">
        <v>0</v>
      </c>
      <c r="T137" s="126">
        <f t="shared" si="3"/>
        <v>0</v>
      </c>
      <c r="AR137" s="127" t="s">
        <v>151</v>
      </c>
      <c r="AT137" s="127" t="s">
        <v>146</v>
      </c>
      <c r="AU137" s="127" t="s">
        <v>85</v>
      </c>
      <c r="AY137" s="17" t="s">
        <v>144</v>
      </c>
      <c r="BE137" s="128">
        <f t="shared" si="4"/>
        <v>0</v>
      </c>
      <c r="BF137" s="128">
        <f t="shared" si="5"/>
        <v>0</v>
      </c>
      <c r="BG137" s="128">
        <f t="shared" si="6"/>
        <v>0</v>
      </c>
      <c r="BH137" s="128">
        <f t="shared" si="7"/>
        <v>0</v>
      </c>
      <c r="BI137" s="128">
        <f t="shared" si="8"/>
        <v>0</v>
      </c>
      <c r="BJ137" s="17" t="s">
        <v>83</v>
      </c>
      <c r="BK137" s="128">
        <f t="shared" si="9"/>
        <v>0</v>
      </c>
      <c r="BL137" s="17" t="s">
        <v>151</v>
      </c>
      <c r="BM137" s="127" t="s">
        <v>937</v>
      </c>
    </row>
    <row r="138" spans="2:65" s="1" customFormat="1" ht="33" customHeight="1">
      <c r="B138" s="27"/>
      <c r="C138" s="201" t="s">
        <v>216</v>
      </c>
      <c r="D138" s="201" t="s">
        <v>146</v>
      </c>
      <c r="E138" s="202" t="s">
        <v>938</v>
      </c>
      <c r="F138" s="203" t="s">
        <v>939</v>
      </c>
      <c r="G138" s="204" t="s">
        <v>384</v>
      </c>
      <c r="H138" s="205">
        <v>1</v>
      </c>
      <c r="I138" s="192"/>
      <c r="J138" s="206">
        <f t="shared" si="0"/>
        <v>0</v>
      </c>
      <c r="K138" s="203" t="s">
        <v>150</v>
      </c>
      <c r="L138" s="27"/>
      <c r="M138" s="123" t="s">
        <v>1</v>
      </c>
      <c r="N138" s="124" t="s">
        <v>42</v>
      </c>
      <c r="O138" s="125">
        <v>36.878999999999998</v>
      </c>
      <c r="P138" s="125">
        <f t="shared" si="1"/>
        <v>36.878999999999998</v>
      </c>
      <c r="Q138" s="125">
        <v>0</v>
      </c>
      <c r="R138" s="125">
        <f t="shared" si="2"/>
        <v>0</v>
      </c>
      <c r="S138" s="125">
        <v>0</v>
      </c>
      <c r="T138" s="126">
        <f t="shared" si="3"/>
        <v>0</v>
      </c>
      <c r="AR138" s="127" t="s">
        <v>151</v>
      </c>
      <c r="AT138" s="127" t="s">
        <v>146</v>
      </c>
      <c r="AU138" s="127" t="s">
        <v>85</v>
      </c>
      <c r="AY138" s="17" t="s">
        <v>144</v>
      </c>
      <c r="BE138" s="128">
        <f t="shared" si="4"/>
        <v>0</v>
      </c>
      <c r="BF138" s="128">
        <f t="shared" si="5"/>
        <v>0</v>
      </c>
      <c r="BG138" s="128">
        <f t="shared" si="6"/>
        <v>0</v>
      </c>
      <c r="BH138" s="128">
        <f t="shared" si="7"/>
        <v>0</v>
      </c>
      <c r="BI138" s="128">
        <f t="shared" si="8"/>
        <v>0</v>
      </c>
      <c r="BJ138" s="17" t="s">
        <v>83</v>
      </c>
      <c r="BK138" s="128">
        <f t="shared" si="9"/>
        <v>0</v>
      </c>
      <c r="BL138" s="17" t="s">
        <v>151</v>
      </c>
      <c r="BM138" s="127" t="s">
        <v>940</v>
      </c>
    </row>
    <row r="139" spans="2:65" s="1" customFormat="1" ht="37.9" customHeight="1">
      <c r="B139" s="27"/>
      <c r="C139" s="201" t="s">
        <v>8</v>
      </c>
      <c r="D139" s="201" t="s">
        <v>146</v>
      </c>
      <c r="E139" s="202" t="s">
        <v>941</v>
      </c>
      <c r="F139" s="203" t="s">
        <v>942</v>
      </c>
      <c r="G139" s="204" t="s">
        <v>384</v>
      </c>
      <c r="H139" s="205">
        <v>3</v>
      </c>
      <c r="I139" s="192"/>
      <c r="J139" s="206">
        <f t="shared" si="0"/>
        <v>0</v>
      </c>
      <c r="K139" s="203" t="s">
        <v>150</v>
      </c>
      <c r="L139" s="27"/>
      <c r="M139" s="123" t="s">
        <v>1</v>
      </c>
      <c r="N139" s="124" t="s">
        <v>42</v>
      </c>
      <c r="O139" s="125">
        <v>40.164999999999999</v>
      </c>
      <c r="P139" s="125">
        <f t="shared" si="1"/>
        <v>120.495</v>
      </c>
      <c r="Q139" s="125">
        <v>0</v>
      </c>
      <c r="R139" s="125">
        <f t="shared" si="2"/>
        <v>0</v>
      </c>
      <c r="S139" s="125">
        <v>0</v>
      </c>
      <c r="T139" s="126">
        <f t="shared" si="3"/>
        <v>0</v>
      </c>
      <c r="AR139" s="127" t="s">
        <v>151</v>
      </c>
      <c r="AT139" s="127" t="s">
        <v>146</v>
      </c>
      <c r="AU139" s="127" t="s">
        <v>85</v>
      </c>
      <c r="AY139" s="17" t="s">
        <v>144</v>
      </c>
      <c r="BE139" s="128">
        <f t="shared" si="4"/>
        <v>0</v>
      </c>
      <c r="BF139" s="128">
        <f t="shared" si="5"/>
        <v>0</v>
      </c>
      <c r="BG139" s="128">
        <f t="shared" si="6"/>
        <v>0</v>
      </c>
      <c r="BH139" s="128">
        <f t="shared" si="7"/>
        <v>0</v>
      </c>
      <c r="BI139" s="128">
        <f t="shared" si="8"/>
        <v>0</v>
      </c>
      <c r="BJ139" s="17" t="s">
        <v>83</v>
      </c>
      <c r="BK139" s="128">
        <f t="shared" si="9"/>
        <v>0</v>
      </c>
      <c r="BL139" s="17" t="s">
        <v>151</v>
      </c>
      <c r="BM139" s="127" t="s">
        <v>943</v>
      </c>
    </row>
    <row r="140" spans="2:65" s="1" customFormat="1" ht="44.25" customHeight="1">
      <c r="B140" s="27"/>
      <c r="C140" s="201" t="s">
        <v>227</v>
      </c>
      <c r="D140" s="201" t="s">
        <v>146</v>
      </c>
      <c r="E140" s="202" t="s">
        <v>944</v>
      </c>
      <c r="F140" s="203" t="s">
        <v>945</v>
      </c>
      <c r="G140" s="204" t="s">
        <v>384</v>
      </c>
      <c r="H140" s="205">
        <v>16</v>
      </c>
      <c r="I140" s="192"/>
      <c r="J140" s="206">
        <f t="shared" si="0"/>
        <v>0</v>
      </c>
      <c r="K140" s="203" t="s">
        <v>150</v>
      </c>
      <c r="L140" s="27"/>
      <c r="M140" s="123" t="s">
        <v>1</v>
      </c>
      <c r="N140" s="124" t="s">
        <v>42</v>
      </c>
      <c r="O140" s="125">
        <v>0.21</v>
      </c>
      <c r="P140" s="125">
        <f t="shared" si="1"/>
        <v>3.36</v>
      </c>
      <c r="Q140" s="125">
        <v>0</v>
      </c>
      <c r="R140" s="125">
        <f t="shared" si="2"/>
        <v>0</v>
      </c>
      <c r="S140" s="125">
        <v>0</v>
      </c>
      <c r="T140" s="126">
        <f t="shared" si="3"/>
        <v>0</v>
      </c>
      <c r="AR140" s="127" t="s">
        <v>151</v>
      </c>
      <c r="AT140" s="127" t="s">
        <v>146</v>
      </c>
      <c r="AU140" s="127" t="s">
        <v>85</v>
      </c>
      <c r="AY140" s="17" t="s">
        <v>144</v>
      </c>
      <c r="BE140" s="128">
        <f t="shared" si="4"/>
        <v>0</v>
      </c>
      <c r="BF140" s="128">
        <f t="shared" si="5"/>
        <v>0</v>
      </c>
      <c r="BG140" s="128">
        <f t="shared" si="6"/>
        <v>0</v>
      </c>
      <c r="BH140" s="128">
        <f t="shared" si="7"/>
        <v>0</v>
      </c>
      <c r="BI140" s="128">
        <f t="shared" si="8"/>
        <v>0</v>
      </c>
      <c r="BJ140" s="17" t="s">
        <v>83</v>
      </c>
      <c r="BK140" s="128">
        <f t="shared" si="9"/>
        <v>0</v>
      </c>
      <c r="BL140" s="17" t="s">
        <v>151</v>
      </c>
      <c r="BM140" s="127" t="s">
        <v>946</v>
      </c>
    </row>
    <row r="141" spans="2:65" s="12" customFormat="1">
      <c r="B141" s="129"/>
      <c r="D141" s="207" t="s">
        <v>153</v>
      </c>
      <c r="E141" s="130" t="s">
        <v>1</v>
      </c>
      <c r="F141" s="208" t="s">
        <v>947</v>
      </c>
      <c r="H141" s="130" t="s">
        <v>1</v>
      </c>
      <c r="L141" s="129"/>
      <c r="M141" s="131"/>
      <c r="T141" s="132"/>
      <c r="AT141" s="130" t="s">
        <v>153</v>
      </c>
      <c r="AU141" s="130" t="s">
        <v>85</v>
      </c>
      <c r="AV141" s="12" t="s">
        <v>83</v>
      </c>
      <c r="AW141" s="12" t="s">
        <v>32</v>
      </c>
      <c r="AX141" s="12" t="s">
        <v>76</v>
      </c>
      <c r="AY141" s="130" t="s">
        <v>144</v>
      </c>
    </row>
    <row r="142" spans="2:65" s="13" customFormat="1">
      <c r="B142" s="133"/>
      <c r="D142" s="207" t="s">
        <v>153</v>
      </c>
      <c r="E142" s="134" t="s">
        <v>1</v>
      </c>
      <c r="F142" s="209" t="s">
        <v>948</v>
      </c>
      <c r="H142" s="210">
        <v>16</v>
      </c>
      <c r="L142" s="133"/>
      <c r="M142" s="135"/>
      <c r="T142" s="136"/>
      <c r="AT142" s="134" t="s">
        <v>153</v>
      </c>
      <c r="AU142" s="134" t="s">
        <v>85</v>
      </c>
      <c r="AV142" s="13" t="s">
        <v>85</v>
      </c>
      <c r="AW142" s="13" t="s">
        <v>32</v>
      </c>
      <c r="AX142" s="13" t="s">
        <v>83</v>
      </c>
      <c r="AY142" s="134" t="s">
        <v>144</v>
      </c>
    </row>
    <row r="143" spans="2:65" s="1" customFormat="1" ht="33" customHeight="1">
      <c r="B143" s="27"/>
      <c r="C143" s="201" t="s">
        <v>232</v>
      </c>
      <c r="D143" s="201" t="s">
        <v>146</v>
      </c>
      <c r="E143" s="202" t="s">
        <v>949</v>
      </c>
      <c r="F143" s="203" t="s">
        <v>950</v>
      </c>
      <c r="G143" s="204" t="s">
        <v>224</v>
      </c>
      <c r="H143" s="205">
        <v>792</v>
      </c>
      <c r="I143" s="192"/>
      <c r="J143" s="206">
        <f>ROUND(I143*H143,2)</f>
        <v>0</v>
      </c>
      <c r="K143" s="203" t="s">
        <v>150</v>
      </c>
      <c r="L143" s="27"/>
      <c r="M143" s="123" t="s">
        <v>1</v>
      </c>
      <c r="N143" s="124" t="s">
        <v>42</v>
      </c>
      <c r="O143" s="125">
        <v>1.4E-2</v>
      </c>
      <c r="P143" s="125">
        <f>O143*H143</f>
        <v>11.088000000000001</v>
      </c>
      <c r="Q143" s="125">
        <v>0</v>
      </c>
      <c r="R143" s="125">
        <f>Q143*H143</f>
        <v>0</v>
      </c>
      <c r="S143" s="125">
        <v>0</v>
      </c>
      <c r="T143" s="126">
        <f>S143*H143</f>
        <v>0</v>
      </c>
      <c r="AR143" s="127" t="s">
        <v>151</v>
      </c>
      <c r="AT143" s="127" t="s">
        <v>146</v>
      </c>
      <c r="AU143" s="127" t="s">
        <v>85</v>
      </c>
      <c r="AY143" s="17" t="s">
        <v>144</v>
      </c>
      <c r="BE143" s="128">
        <f>IF(N143="základní",J143,0)</f>
        <v>0</v>
      </c>
      <c r="BF143" s="128">
        <f>IF(N143="snížená",J143,0)</f>
        <v>0</v>
      </c>
      <c r="BG143" s="128">
        <f>IF(N143="zákl. přenesená",J143,0)</f>
        <v>0</v>
      </c>
      <c r="BH143" s="128">
        <f>IF(N143="sníž. přenesená",J143,0)</f>
        <v>0</v>
      </c>
      <c r="BI143" s="128">
        <f>IF(N143="nulová",J143,0)</f>
        <v>0</v>
      </c>
      <c r="BJ143" s="17" t="s">
        <v>83</v>
      </c>
      <c r="BK143" s="128">
        <f>ROUND(I143*H143,2)</f>
        <v>0</v>
      </c>
      <c r="BL143" s="17" t="s">
        <v>151</v>
      </c>
      <c r="BM143" s="127" t="s">
        <v>951</v>
      </c>
    </row>
    <row r="144" spans="2:65" s="1" customFormat="1" ht="24.2" customHeight="1">
      <c r="B144" s="27"/>
      <c r="C144" s="201" t="s">
        <v>236</v>
      </c>
      <c r="D144" s="201" t="s">
        <v>146</v>
      </c>
      <c r="E144" s="202" t="s">
        <v>952</v>
      </c>
      <c r="F144" s="203" t="s">
        <v>953</v>
      </c>
      <c r="G144" s="204" t="s">
        <v>384</v>
      </c>
      <c r="H144" s="205">
        <v>6</v>
      </c>
      <c r="I144" s="192"/>
      <c r="J144" s="206">
        <f>ROUND(I144*H144,2)</f>
        <v>0</v>
      </c>
      <c r="K144" s="203" t="s">
        <v>150</v>
      </c>
      <c r="L144" s="27"/>
      <c r="M144" s="123" t="s">
        <v>1</v>
      </c>
      <c r="N144" s="124" t="s">
        <v>42</v>
      </c>
      <c r="O144" s="125">
        <v>0.38900000000000001</v>
      </c>
      <c r="P144" s="125">
        <f>O144*H144</f>
        <v>2.3340000000000001</v>
      </c>
      <c r="Q144" s="125">
        <v>0</v>
      </c>
      <c r="R144" s="125">
        <f>Q144*H144</f>
        <v>0</v>
      </c>
      <c r="S144" s="125">
        <v>0</v>
      </c>
      <c r="T144" s="126">
        <f>S144*H144</f>
        <v>0</v>
      </c>
      <c r="AR144" s="127" t="s">
        <v>151</v>
      </c>
      <c r="AT144" s="127" t="s">
        <v>146</v>
      </c>
      <c r="AU144" s="127" t="s">
        <v>85</v>
      </c>
      <c r="AY144" s="17" t="s">
        <v>144</v>
      </c>
      <c r="BE144" s="128">
        <f>IF(N144="základní",J144,0)</f>
        <v>0</v>
      </c>
      <c r="BF144" s="128">
        <f>IF(N144="snížená",J144,0)</f>
        <v>0</v>
      </c>
      <c r="BG144" s="128">
        <f>IF(N144="zákl. přenesená",J144,0)</f>
        <v>0</v>
      </c>
      <c r="BH144" s="128">
        <f>IF(N144="sníž. přenesená",J144,0)</f>
        <v>0</v>
      </c>
      <c r="BI144" s="128">
        <f>IF(N144="nulová",J144,0)</f>
        <v>0</v>
      </c>
      <c r="BJ144" s="17" t="s">
        <v>83</v>
      </c>
      <c r="BK144" s="128">
        <f>ROUND(I144*H144,2)</f>
        <v>0</v>
      </c>
      <c r="BL144" s="17" t="s">
        <v>151</v>
      </c>
      <c r="BM144" s="127" t="s">
        <v>954</v>
      </c>
    </row>
    <row r="145" spans="2:65" s="13" customFormat="1">
      <c r="B145" s="133"/>
      <c r="D145" s="207" t="s">
        <v>153</v>
      </c>
      <c r="E145" s="134" t="s">
        <v>1</v>
      </c>
      <c r="F145" s="209" t="s">
        <v>83</v>
      </c>
      <c r="H145" s="210">
        <v>1</v>
      </c>
      <c r="L145" s="133"/>
      <c r="M145" s="135"/>
      <c r="T145" s="136"/>
      <c r="AT145" s="134" t="s">
        <v>153</v>
      </c>
      <c r="AU145" s="134" t="s">
        <v>85</v>
      </c>
      <c r="AV145" s="13" t="s">
        <v>85</v>
      </c>
      <c r="AW145" s="13" t="s">
        <v>32</v>
      </c>
      <c r="AX145" s="13" t="s">
        <v>76</v>
      </c>
      <c r="AY145" s="134" t="s">
        <v>144</v>
      </c>
    </row>
    <row r="146" spans="2:65" s="13" customFormat="1">
      <c r="B146" s="133"/>
      <c r="D146" s="207" t="s">
        <v>153</v>
      </c>
      <c r="E146" s="134" t="s">
        <v>1</v>
      </c>
      <c r="F146" s="209" t="s">
        <v>955</v>
      </c>
      <c r="H146" s="210">
        <v>5</v>
      </c>
      <c r="L146" s="133"/>
      <c r="M146" s="135"/>
      <c r="T146" s="136"/>
      <c r="AT146" s="134" t="s">
        <v>153</v>
      </c>
      <c r="AU146" s="134" t="s">
        <v>85</v>
      </c>
      <c r="AV146" s="13" t="s">
        <v>85</v>
      </c>
      <c r="AW146" s="13" t="s">
        <v>32</v>
      </c>
      <c r="AX146" s="13" t="s">
        <v>76</v>
      </c>
      <c r="AY146" s="134" t="s">
        <v>144</v>
      </c>
    </row>
    <row r="147" spans="2:65" s="14" customFormat="1">
      <c r="B147" s="137"/>
      <c r="D147" s="207" t="s">
        <v>153</v>
      </c>
      <c r="E147" s="138" t="s">
        <v>1</v>
      </c>
      <c r="F147" s="211" t="s">
        <v>175</v>
      </c>
      <c r="H147" s="212">
        <v>6</v>
      </c>
      <c r="L147" s="137"/>
      <c r="M147" s="139"/>
      <c r="T147" s="140"/>
      <c r="AT147" s="138" t="s">
        <v>153</v>
      </c>
      <c r="AU147" s="138" t="s">
        <v>85</v>
      </c>
      <c r="AV147" s="14" t="s">
        <v>151</v>
      </c>
      <c r="AW147" s="14" t="s">
        <v>32</v>
      </c>
      <c r="AX147" s="14" t="s">
        <v>83</v>
      </c>
      <c r="AY147" s="138" t="s">
        <v>144</v>
      </c>
    </row>
    <row r="148" spans="2:65" s="1" customFormat="1" ht="24.2" customHeight="1">
      <c r="B148" s="27"/>
      <c r="C148" s="201" t="s">
        <v>242</v>
      </c>
      <c r="D148" s="201" t="s">
        <v>146</v>
      </c>
      <c r="E148" s="202" t="s">
        <v>956</v>
      </c>
      <c r="F148" s="203" t="s">
        <v>957</v>
      </c>
      <c r="G148" s="204" t="s">
        <v>384</v>
      </c>
      <c r="H148" s="205">
        <v>8</v>
      </c>
      <c r="I148" s="192"/>
      <c r="J148" s="206">
        <f>ROUND(I148*H148,2)</f>
        <v>0</v>
      </c>
      <c r="K148" s="203" t="s">
        <v>150</v>
      </c>
      <c r="L148" s="27"/>
      <c r="M148" s="123" t="s">
        <v>1</v>
      </c>
      <c r="N148" s="124" t="s">
        <v>42</v>
      </c>
      <c r="O148" s="125">
        <v>0.73399999999999999</v>
      </c>
      <c r="P148" s="125">
        <f>O148*H148</f>
        <v>5.8719999999999999</v>
      </c>
      <c r="Q148" s="125">
        <v>0</v>
      </c>
      <c r="R148" s="125">
        <f>Q148*H148</f>
        <v>0</v>
      </c>
      <c r="S148" s="125">
        <v>0</v>
      </c>
      <c r="T148" s="126">
        <f>S148*H148</f>
        <v>0</v>
      </c>
      <c r="AR148" s="127" t="s">
        <v>151</v>
      </c>
      <c r="AT148" s="127" t="s">
        <v>146</v>
      </c>
      <c r="AU148" s="127" t="s">
        <v>85</v>
      </c>
      <c r="AY148" s="17" t="s">
        <v>144</v>
      </c>
      <c r="BE148" s="128">
        <f>IF(N148="základní",J148,0)</f>
        <v>0</v>
      </c>
      <c r="BF148" s="128">
        <f>IF(N148="snížená",J148,0)</f>
        <v>0</v>
      </c>
      <c r="BG148" s="128">
        <f>IF(N148="zákl. přenesená",J148,0)</f>
        <v>0</v>
      </c>
      <c r="BH148" s="128">
        <f>IF(N148="sníž. přenesená",J148,0)</f>
        <v>0</v>
      </c>
      <c r="BI148" s="128">
        <f>IF(N148="nulová",J148,0)</f>
        <v>0</v>
      </c>
      <c r="BJ148" s="17" t="s">
        <v>83</v>
      </c>
      <c r="BK148" s="128">
        <f>ROUND(I148*H148,2)</f>
        <v>0</v>
      </c>
      <c r="BL148" s="17" t="s">
        <v>151</v>
      </c>
      <c r="BM148" s="127" t="s">
        <v>958</v>
      </c>
    </row>
    <row r="149" spans="2:65" s="13" customFormat="1">
      <c r="B149" s="133"/>
      <c r="D149" s="207" t="s">
        <v>153</v>
      </c>
      <c r="E149" s="134" t="s">
        <v>1</v>
      </c>
      <c r="F149" s="209" t="s">
        <v>959</v>
      </c>
      <c r="H149" s="210">
        <v>4</v>
      </c>
      <c r="L149" s="133"/>
      <c r="M149" s="135"/>
      <c r="T149" s="136"/>
      <c r="AT149" s="134" t="s">
        <v>153</v>
      </c>
      <c r="AU149" s="134" t="s">
        <v>85</v>
      </c>
      <c r="AV149" s="13" t="s">
        <v>85</v>
      </c>
      <c r="AW149" s="13" t="s">
        <v>32</v>
      </c>
      <c r="AX149" s="13" t="s">
        <v>76</v>
      </c>
      <c r="AY149" s="134" t="s">
        <v>144</v>
      </c>
    </row>
    <row r="150" spans="2:65" s="13" customFormat="1">
      <c r="B150" s="133"/>
      <c r="D150" s="207" t="s">
        <v>153</v>
      </c>
      <c r="E150" s="134" t="s">
        <v>1</v>
      </c>
      <c r="F150" s="209" t="s">
        <v>960</v>
      </c>
      <c r="H150" s="210">
        <v>4</v>
      </c>
      <c r="L150" s="133"/>
      <c r="M150" s="135"/>
      <c r="T150" s="136"/>
      <c r="AT150" s="134" t="s">
        <v>153</v>
      </c>
      <c r="AU150" s="134" t="s">
        <v>85</v>
      </c>
      <c r="AV150" s="13" t="s">
        <v>85</v>
      </c>
      <c r="AW150" s="13" t="s">
        <v>32</v>
      </c>
      <c r="AX150" s="13" t="s">
        <v>76</v>
      </c>
      <c r="AY150" s="134" t="s">
        <v>144</v>
      </c>
    </row>
    <row r="151" spans="2:65" s="14" customFormat="1">
      <c r="B151" s="137"/>
      <c r="D151" s="207" t="s">
        <v>153</v>
      </c>
      <c r="E151" s="138" t="s">
        <v>1</v>
      </c>
      <c r="F151" s="211" t="s">
        <v>175</v>
      </c>
      <c r="H151" s="212">
        <v>8</v>
      </c>
      <c r="L151" s="137"/>
      <c r="M151" s="139"/>
      <c r="T151" s="140"/>
      <c r="AT151" s="138" t="s">
        <v>153</v>
      </c>
      <c r="AU151" s="138" t="s">
        <v>85</v>
      </c>
      <c r="AV151" s="14" t="s">
        <v>151</v>
      </c>
      <c r="AW151" s="14" t="s">
        <v>32</v>
      </c>
      <c r="AX151" s="14" t="s">
        <v>83</v>
      </c>
      <c r="AY151" s="138" t="s">
        <v>144</v>
      </c>
    </row>
    <row r="152" spans="2:65" s="1" customFormat="1" ht="24.2" customHeight="1">
      <c r="B152" s="27"/>
      <c r="C152" s="201" t="s">
        <v>246</v>
      </c>
      <c r="D152" s="201" t="s">
        <v>146</v>
      </c>
      <c r="E152" s="202" t="s">
        <v>961</v>
      </c>
      <c r="F152" s="203" t="s">
        <v>962</v>
      </c>
      <c r="G152" s="204" t="s">
        <v>384</v>
      </c>
      <c r="H152" s="205">
        <v>3</v>
      </c>
      <c r="I152" s="192"/>
      <c r="J152" s="206">
        <f>ROUND(I152*H152,2)</f>
        <v>0</v>
      </c>
      <c r="K152" s="203" t="s">
        <v>150</v>
      </c>
      <c r="L152" s="27"/>
      <c r="M152" s="123" t="s">
        <v>1</v>
      </c>
      <c r="N152" s="124" t="s">
        <v>42</v>
      </c>
      <c r="O152" s="125">
        <v>1.175</v>
      </c>
      <c r="P152" s="125">
        <f>O152*H152</f>
        <v>3.5250000000000004</v>
      </c>
      <c r="Q152" s="125">
        <v>0</v>
      </c>
      <c r="R152" s="125">
        <f>Q152*H152</f>
        <v>0</v>
      </c>
      <c r="S152" s="125">
        <v>0</v>
      </c>
      <c r="T152" s="126">
        <f>S152*H152</f>
        <v>0</v>
      </c>
      <c r="AR152" s="127" t="s">
        <v>151</v>
      </c>
      <c r="AT152" s="127" t="s">
        <v>146</v>
      </c>
      <c r="AU152" s="127" t="s">
        <v>85</v>
      </c>
      <c r="AY152" s="17" t="s">
        <v>144</v>
      </c>
      <c r="BE152" s="128">
        <f>IF(N152="základní",J152,0)</f>
        <v>0</v>
      </c>
      <c r="BF152" s="128">
        <f>IF(N152="snížená",J152,0)</f>
        <v>0</v>
      </c>
      <c r="BG152" s="128">
        <f>IF(N152="zákl. přenesená",J152,0)</f>
        <v>0</v>
      </c>
      <c r="BH152" s="128">
        <f>IF(N152="sníž. přenesená",J152,0)</f>
        <v>0</v>
      </c>
      <c r="BI152" s="128">
        <f>IF(N152="nulová",J152,0)</f>
        <v>0</v>
      </c>
      <c r="BJ152" s="17" t="s">
        <v>83</v>
      </c>
      <c r="BK152" s="128">
        <f>ROUND(I152*H152,2)</f>
        <v>0</v>
      </c>
      <c r="BL152" s="17" t="s">
        <v>151</v>
      </c>
      <c r="BM152" s="127" t="s">
        <v>963</v>
      </c>
    </row>
    <row r="153" spans="2:65" s="13" customFormat="1">
      <c r="B153" s="133"/>
      <c r="D153" s="207" t="s">
        <v>153</v>
      </c>
      <c r="E153" s="134" t="s">
        <v>1</v>
      </c>
      <c r="F153" s="209" t="s">
        <v>964</v>
      </c>
      <c r="H153" s="210">
        <v>3</v>
      </c>
      <c r="L153" s="133"/>
      <c r="M153" s="135"/>
      <c r="T153" s="136"/>
      <c r="AT153" s="134" t="s">
        <v>153</v>
      </c>
      <c r="AU153" s="134" t="s">
        <v>85</v>
      </c>
      <c r="AV153" s="13" t="s">
        <v>85</v>
      </c>
      <c r="AW153" s="13" t="s">
        <v>32</v>
      </c>
      <c r="AX153" s="13" t="s">
        <v>83</v>
      </c>
      <c r="AY153" s="134" t="s">
        <v>144</v>
      </c>
    </row>
    <row r="154" spans="2:65" s="1" customFormat="1" ht="24.2" customHeight="1">
      <c r="B154" s="27"/>
      <c r="C154" s="201" t="s">
        <v>249</v>
      </c>
      <c r="D154" s="201" t="s">
        <v>146</v>
      </c>
      <c r="E154" s="202" t="s">
        <v>965</v>
      </c>
      <c r="F154" s="203" t="s">
        <v>966</v>
      </c>
      <c r="G154" s="204" t="s">
        <v>384</v>
      </c>
      <c r="H154" s="205">
        <v>2</v>
      </c>
      <c r="I154" s="192"/>
      <c r="J154" s="206">
        <f>ROUND(I154*H154,2)</f>
        <v>0</v>
      </c>
      <c r="K154" s="203" t="s">
        <v>150</v>
      </c>
      <c r="L154" s="27"/>
      <c r="M154" s="123" t="s">
        <v>1</v>
      </c>
      <c r="N154" s="124" t="s">
        <v>42</v>
      </c>
      <c r="O154" s="125">
        <v>1.8560000000000001</v>
      </c>
      <c r="P154" s="125">
        <f>O154*H154</f>
        <v>3.7120000000000002</v>
      </c>
      <c r="Q154" s="125">
        <v>0</v>
      </c>
      <c r="R154" s="125">
        <f>Q154*H154</f>
        <v>0</v>
      </c>
      <c r="S154" s="125">
        <v>0</v>
      </c>
      <c r="T154" s="126">
        <f>S154*H154</f>
        <v>0</v>
      </c>
      <c r="AR154" s="127" t="s">
        <v>151</v>
      </c>
      <c r="AT154" s="127" t="s">
        <v>146</v>
      </c>
      <c r="AU154" s="127" t="s">
        <v>85</v>
      </c>
      <c r="AY154" s="17" t="s">
        <v>144</v>
      </c>
      <c r="BE154" s="128">
        <f>IF(N154="základní",J154,0)</f>
        <v>0</v>
      </c>
      <c r="BF154" s="128">
        <f>IF(N154="snížená",J154,0)</f>
        <v>0</v>
      </c>
      <c r="BG154" s="128">
        <f>IF(N154="zákl. přenesená",J154,0)</f>
        <v>0</v>
      </c>
      <c r="BH154" s="128">
        <f>IF(N154="sníž. přenesená",J154,0)</f>
        <v>0</v>
      </c>
      <c r="BI154" s="128">
        <f>IF(N154="nulová",J154,0)</f>
        <v>0</v>
      </c>
      <c r="BJ154" s="17" t="s">
        <v>83</v>
      </c>
      <c r="BK154" s="128">
        <f>ROUND(I154*H154,2)</f>
        <v>0</v>
      </c>
      <c r="BL154" s="17" t="s">
        <v>151</v>
      </c>
      <c r="BM154" s="127" t="s">
        <v>967</v>
      </c>
    </row>
    <row r="155" spans="2:65" s="13" customFormat="1">
      <c r="B155" s="133"/>
      <c r="D155" s="207" t="s">
        <v>153</v>
      </c>
      <c r="E155" s="134" t="s">
        <v>1</v>
      </c>
      <c r="F155" s="209" t="s">
        <v>968</v>
      </c>
      <c r="H155" s="210">
        <v>2</v>
      </c>
      <c r="L155" s="133"/>
      <c r="M155" s="135"/>
      <c r="T155" s="136"/>
      <c r="AT155" s="134" t="s">
        <v>153</v>
      </c>
      <c r="AU155" s="134" t="s">
        <v>85</v>
      </c>
      <c r="AV155" s="13" t="s">
        <v>85</v>
      </c>
      <c r="AW155" s="13" t="s">
        <v>32</v>
      </c>
      <c r="AX155" s="13" t="s">
        <v>83</v>
      </c>
      <c r="AY155" s="134" t="s">
        <v>144</v>
      </c>
    </row>
    <row r="156" spans="2:65" s="1" customFormat="1" ht="24.2" customHeight="1">
      <c r="B156" s="27"/>
      <c r="C156" s="201" t="s">
        <v>255</v>
      </c>
      <c r="D156" s="201" t="s">
        <v>146</v>
      </c>
      <c r="E156" s="202" t="s">
        <v>969</v>
      </c>
      <c r="F156" s="203" t="s">
        <v>970</v>
      </c>
      <c r="G156" s="204" t="s">
        <v>384</v>
      </c>
      <c r="H156" s="205">
        <v>1</v>
      </c>
      <c r="I156" s="192"/>
      <c r="J156" s="206">
        <f>ROUND(I156*H156,2)</f>
        <v>0</v>
      </c>
      <c r="K156" s="203" t="s">
        <v>150</v>
      </c>
      <c r="L156" s="27"/>
      <c r="M156" s="123" t="s">
        <v>1</v>
      </c>
      <c r="N156" s="124" t="s">
        <v>42</v>
      </c>
      <c r="O156" s="125">
        <v>2.5299999999999998</v>
      </c>
      <c r="P156" s="125">
        <f>O156*H156</f>
        <v>2.5299999999999998</v>
      </c>
      <c r="Q156" s="125">
        <v>0</v>
      </c>
      <c r="R156" s="125">
        <f>Q156*H156</f>
        <v>0</v>
      </c>
      <c r="S156" s="125">
        <v>0</v>
      </c>
      <c r="T156" s="126">
        <f>S156*H156</f>
        <v>0</v>
      </c>
      <c r="AR156" s="127" t="s">
        <v>151</v>
      </c>
      <c r="AT156" s="127" t="s">
        <v>146</v>
      </c>
      <c r="AU156" s="127" t="s">
        <v>85</v>
      </c>
      <c r="AY156" s="17" t="s">
        <v>144</v>
      </c>
      <c r="BE156" s="128">
        <f>IF(N156="základní",J156,0)</f>
        <v>0</v>
      </c>
      <c r="BF156" s="128">
        <f>IF(N156="snížená",J156,0)</f>
        <v>0</v>
      </c>
      <c r="BG156" s="128">
        <f>IF(N156="zákl. přenesená",J156,0)</f>
        <v>0</v>
      </c>
      <c r="BH156" s="128">
        <f>IF(N156="sníž. přenesená",J156,0)</f>
        <v>0</v>
      </c>
      <c r="BI156" s="128">
        <f>IF(N156="nulová",J156,0)</f>
        <v>0</v>
      </c>
      <c r="BJ156" s="17" t="s">
        <v>83</v>
      </c>
      <c r="BK156" s="128">
        <f>ROUND(I156*H156,2)</f>
        <v>0</v>
      </c>
      <c r="BL156" s="17" t="s">
        <v>151</v>
      </c>
      <c r="BM156" s="127" t="s">
        <v>971</v>
      </c>
    </row>
    <row r="157" spans="2:65" s="13" customFormat="1">
      <c r="B157" s="133"/>
      <c r="D157" s="207" t="s">
        <v>153</v>
      </c>
      <c r="E157" s="134" t="s">
        <v>1</v>
      </c>
      <c r="F157" s="209" t="s">
        <v>83</v>
      </c>
      <c r="H157" s="210">
        <v>1</v>
      </c>
      <c r="L157" s="133"/>
      <c r="M157" s="135"/>
      <c r="T157" s="136"/>
      <c r="AT157" s="134" t="s">
        <v>153</v>
      </c>
      <c r="AU157" s="134" t="s">
        <v>85</v>
      </c>
      <c r="AV157" s="13" t="s">
        <v>85</v>
      </c>
      <c r="AW157" s="13" t="s">
        <v>32</v>
      </c>
      <c r="AX157" s="13" t="s">
        <v>83</v>
      </c>
      <c r="AY157" s="134" t="s">
        <v>144</v>
      </c>
    </row>
    <row r="158" spans="2:65" s="1" customFormat="1" ht="33" customHeight="1">
      <c r="B158" s="27"/>
      <c r="C158" s="201" t="s">
        <v>260</v>
      </c>
      <c r="D158" s="201" t="s">
        <v>146</v>
      </c>
      <c r="E158" s="202" t="s">
        <v>972</v>
      </c>
      <c r="F158" s="203" t="s">
        <v>973</v>
      </c>
      <c r="G158" s="204" t="s">
        <v>384</v>
      </c>
      <c r="H158" s="205">
        <v>4</v>
      </c>
      <c r="I158" s="192"/>
      <c r="J158" s="206">
        <f>ROUND(I158*H158,2)</f>
        <v>0</v>
      </c>
      <c r="K158" s="203" t="s">
        <v>150</v>
      </c>
      <c r="L158" s="27"/>
      <c r="M158" s="123" t="s">
        <v>1</v>
      </c>
      <c r="N158" s="124" t="s">
        <v>42</v>
      </c>
      <c r="O158" s="125">
        <v>3.8069999999999999</v>
      </c>
      <c r="P158" s="125">
        <f>O158*H158</f>
        <v>15.228</v>
      </c>
      <c r="Q158" s="125">
        <v>0</v>
      </c>
      <c r="R158" s="125">
        <f>Q158*H158</f>
        <v>0</v>
      </c>
      <c r="S158" s="125">
        <v>0</v>
      </c>
      <c r="T158" s="126">
        <f>S158*H158</f>
        <v>0</v>
      </c>
      <c r="AR158" s="127" t="s">
        <v>151</v>
      </c>
      <c r="AT158" s="127" t="s">
        <v>146</v>
      </c>
      <c r="AU158" s="127" t="s">
        <v>85</v>
      </c>
      <c r="AY158" s="17" t="s">
        <v>144</v>
      </c>
      <c r="BE158" s="128">
        <f>IF(N158="základní",J158,0)</f>
        <v>0</v>
      </c>
      <c r="BF158" s="128">
        <f>IF(N158="snížená",J158,0)</f>
        <v>0</v>
      </c>
      <c r="BG158" s="128">
        <f>IF(N158="zákl. přenesená",J158,0)</f>
        <v>0</v>
      </c>
      <c r="BH158" s="128">
        <f>IF(N158="sníž. přenesená",J158,0)</f>
        <v>0</v>
      </c>
      <c r="BI158" s="128">
        <f>IF(N158="nulová",J158,0)</f>
        <v>0</v>
      </c>
      <c r="BJ158" s="17" t="s">
        <v>83</v>
      </c>
      <c r="BK158" s="128">
        <f>ROUND(I158*H158,2)</f>
        <v>0</v>
      </c>
      <c r="BL158" s="17" t="s">
        <v>151</v>
      </c>
      <c r="BM158" s="127" t="s">
        <v>974</v>
      </c>
    </row>
    <row r="159" spans="2:65" s="13" customFormat="1">
      <c r="B159" s="133"/>
      <c r="D159" s="207" t="s">
        <v>153</v>
      </c>
      <c r="E159" s="134" t="s">
        <v>1</v>
      </c>
      <c r="F159" s="209" t="s">
        <v>959</v>
      </c>
      <c r="H159" s="210">
        <v>4</v>
      </c>
      <c r="L159" s="133"/>
      <c r="M159" s="135"/>
      <c r="T159" s="136"/>
      <c r="AT159" s="134" t="s">
        <v>153</v>
      </c>
      <c r="AU159" s="134" t="s">
        <v>85</v>
      </c>
      <c r="AV159" s="13" t="s">
        <v>85</v>
      </c>
      <c r="AW159" s="13" t="s">
        <v>32</v>
      </c>
      <c r="AX159" s="13" t="s">
        <v>83</v>
      </c>
      <c r="AY159" s="134" t="s">
        <v>144</v>
      </c>
    </row>
    <row r="160" spans="2:65" s="1" customFormat="1" ht="33" customHeight="1">
      <c r="B160" s="27"/>
      <c r="C160" s="201" t="s">
        <v>7</v>
      </c>
      <c r="D160" s="201" t="s">
        <v>146</v>
      </c>
      <c r="E160" s="202" t="s">
        <v>975</v>
      </c>
      <c r="F160" s="203" t="s">
        <v>976</v>
      </c>
      <c r="G160" s="204" t="s">
        <v>384</v>
      </c>
      <c r="H160" s="205">
        <v>2</v>
      </c>
      <c r="I160" s="192"/>
      <c r="J160" s="206">
        <f>ROUND(I160*H160,2)</f>
        <v>0</v>
      </c>
      <c r="K160" s="203" t="s">
        <v>1</v>
      </c>
      <c r="L160" s="27"/>
      <c r="M160" s="123" t="s">
        <v>1</v>
      </c>
      <c r="N160" s="124" t="s">
        <v>42</v>
      </c>
      <c r="O160" s="125">
        <v>5.07</v>
      </c>
      <c r="P160" s="125">
        <f>O160*H160</f>
        <v>10.14</v>
      </c>
      <c r="Q160" s="125">
        <v>0</v>
      </c>
      <c r="R160" s="125">
        <f>Q160*H160</f>
        <v>0</v>
      </c>
      <c r="S160" s="125">
        <v>0</v>
      </c>
      <c r="T160" s="126">
        <f>S160*H160</f>
        <v>0</v>
      </c>
      <c r="AR160" s="127" t="s">
        <v>151</v>
      </c>
      <c r="AT160" s="127" t="s">
        <v>146</v>
      </c>
      <c r="AU160" s="127" t="s">
        <v>85</v>
      </c>
      <c r="AY160" s="17" t="s">
        <v>144</v>
      </c>
      <c r="BE160" s="128">
        <f>IF(N160="základní",J160,0)</f>
        <v>0</v>
      </c>
      <c r="BF160" s="128">
        <f>IF(N160="snížená",J160,0)</f>
        <v>0</v>
      </c>
      <c r="BG160" s="128">
        <f>IF(N160="zákl. přenesená",J160,0)</f>
        <v>0</v>
      </c>
      <c r="BH160" s="128">
        <f>IF(N160="sníž. přenesená",J160,0)</f>
        <v>0</v>
      </c>
      <c r="BI160" s="128">
        <f>IF(N160="nulová",J160,0)</f>
        <v>0</v>
      </c>
      <c r="BJ160" s="17" t="s">
        <v>83</v>
      </c>
      <c r="BK160" s="128">
        <f>ROUND(I160*H160,2)</f>
        <v>0</v>
      </c>
      <c r="BL160" s="17" t="s">
        <v>151</v>
      </c>
      <c r="BM160" s="127" t="s">
        <v>977</v>
      </c>
    </row>
    <row r="161" spans="2:65" s="13" customFormat="1">
      <c r="B161" s="133"/>
      <c r="D161" s="207" t="s">
        <v>153</v>
      </c>
      <c r="E161" s="134" t="s">
        <v>1</v>
      </c>
      <c r="F161" s="209" t="s">
        <v>968</v>
      </c>
      <c r="H161" s="210">
        <v>2</v>
      </c>
      <c r="L161" s="133"/>
      <c r="M161" s="135"/>
      <c r="T161" s="136"/>
      <c r="AT161" s="134" t="s">
        <v>153</v>
      </c>
      <c r="AU161" s="134" t="s">
        <v>85</v>
      </c>
      <c r="AV161" s="13" t="s">
        <v>85</v>
      </c>
      <c r="AW161" s="13" t="s">
        <v>32</v>
      </c>
      <c r="AX161" s="13" t="s">
        <v>83</v>
      </c>
      <c r="AY161" s="134" t="s">
        <v>144</v>
      </c>
    </row>
    <row r="162" spans="2:65" s="1" customFormat="1" ht="33" customHeight="1">
      <c r="B162" s="27"/>
      <c r="C162" s="201" t="s">
        <v>269</v>
      </c>
      <c r="D162" s="201" t="s">
        <v>146</v>
      </c>
      <c r="E162" s="202" t="s">
        <v>978</v>
      </c>
      <c r="F162" s="203" t="s">
        <v>979</v>
      </c>
      <c r="G162" s="204" t="s">
        <v>384</v>
      </c>
      <c r="H162" s="205">
        <v>1</v>
      </c>
      <c r="I162" s="192"/>
      <c r="J162" s="206">
        <f t="shared" ref="J162:J168" si="10">ROUND(I162*H162,2)</f>
        <v>0</v>
      </c>
      <c r="K162" s="203" t="s">
        <v>1</v>
      </c>
      <c r="L162" s="27"/>
      <c r="M162" s="123" t="s">
        <v>1</v>
      </c>
      <c r="N162" s="124" t="s">
        <v>42</v>
      </c>
      <c r="O162" s="125">
        <v>5.07</v>
      </c>
      <c r="P162" s="125">
        <f t="shared" ref="P162:P168" si="11">O162*H162</f>
        <v>5.07</v>
      </c>
      <c r="Q162" s="125">
        <v>0</v>
      </c>
      <c r="R162" s="125">
        <f t="shared" ref="R162:R168" si="12">Q162*H162</f>
        <v>0</v>
      </c>
      <c r="S162" s="125">
        <v>0</v>
      </c>
      <c r="T162" s="126">
        <f t="shared" ref="T162:T168" si="13">S162*H162</f>
        <v>0</v>
      </c>
      <c r="AR162" s="127" t="s">
        <v>151</v>
      </c>
      <c r="AT162" s="127" t="s">
        <v>146</v>
      </c>
      <c r="AU162" s="127" t="s">
        <v>85</v>
      </c>
      <c r="AY162" s="17" t="s">
        <v>144</v>
      </c>
      <c r="BE162" s="128">
        <f t="shared" ref="BE162:BE168" si="14">IF(N162="základní",J162,0)</f>
        <v>0</v>
      </c>
      <c r="BF162" s="128">
        <f t="shared" ref="BF162:BF168" si="15">IF(N162="snížená",J162,0)</f>
        <v>0</v>
      </c>
      <c r="BG162" s="128">
        <f t="shared" ref="BG162:BG168" si="16">IF(N162="zákl. přenesená",J162,0)</f>
        <v>0</v>
      </c>
      <c r="BH162" s="128">
        <f t="shared" ref="BH162:BH168" si="17">IF(N162="sníž. přenesená",J162,0)</f>
        <v>0</v>
      </c>
      <c r="BI162" s="128">
        <f t="shared" ref="BI162:BI168" si="18">IF(N162="nulová",J162,0)</f>
        <v>0</v>
      </c>
      <c r="BJ162" s="17" t="s">
        <v>83</v>
      </c>
      <c r="BK162" s="128">
        <f t="shared" ref="BK162:BK168" si="19">ROUND(I162*H162,2)</f>
        <v>0</v>
      </c>
      <c r="BL162" s="17" t="s">
        <v>151</v>
      </c>
      <c r="BM162" s="127" t="s">
        <v>980</v>
      </c>
    </row>
    <row r="163" spans="2:65" s="1" customFormat="1" ht="44.25" customHeight="1">
      <c r="B163" s="27"/>
      <c r="C163" s="201" t="s">
        <v>273</v>
      </c>
      <c r="D163" s="201" t="s">
        <v>146</v>
      </c>
      <c r="E163" s="202" t="s">
        <v>981</v>
      </c>
      <c r="F163" s="203" t="s">
        <v>982</v>
      </c>
      <c r="G163" s="204" t="s">
        <v>384</v>
      </c>
      <c r="H163" s="205">
        <v>1</v>
      </c>
      <c r="I163" s="192"/>
      <c r="J163" s="206">
        <f t="shared" si="10"/>
        <v>0</v>
      </c>
      <c r="K163" s="203" t="s">
        <v>150</v>
      </c>
      <c r="L163" s="27"/>
      <c r="M163" s="123" t="s">
        <v>1</v>
      </c>
      <c r="N163" s="124" t="s">
        <v>42</v>
      </c>
      <c r="O163" s="125">
        <v>0.62</v>
      </c>
      <c r="P163" s="125">
        <f t="shared" si="11"/>
        <v>0.62</v>
      </c>
      <c r="Q163" s="125">
        <v>0</v>
      </c>
      <c r="R163" s="125">
        <f t="shared" si="12"/>
        <v>0</v>
      </c>
      <c r="S163" s="125">
        <v>0</v>
      </c>
      <c r="T163" s="126">
        <f t="shared" si="13"/>
        <v>0</v>
      </c>
      <c r="AR163" s="127" t="s">
        <v>151</v>
      </c>
      <c r="AT163" s="127" t="s">
        <v>146</v>
      </c>
      <c r="AU163" s="127" t="s">
        <v>85</v>
      </c>
      <c r="AY163" s="17" t="s">
        <v>144</v>
      </c>
      <c r="BE163" s="128">
        <f t="shared" si="14"/>
        <v>0</v>
      </c>
      <c r="BF163" s="128">
        <f t="shared" si="15"/>
        <v>0</v>
      </c>
      <c r="BG163" s="128">
        <f t="shared" si="16"/>
        <v>0</v>
      </c>
      <c r="BH163" s="128">
        <f t="shared" si="17"/>
        <v>0</v>
      </c>
      <c r="BI163" s="128">
        <f t="shared" si="18"/>
        <v>0</v>
      </c>
      <c r="BJ163" s="17" t="s">
        <v>83</v>
      </c>
      <c r="BK163" s="128">
        <f t="shared" si="19"/>
        <v>0</v>
      </c>
      <c r="BL163" s="17" t="s">
        <v>151</v>
      </c>
      <c r="BM163" s="127" t="s">
        <v>983</v>
      </c>
    </row>
    <row r="164" spans="2:65" s="1" customFormat="1" ht="44.25" customHeight="1">
      <c r="B164" s="27"/>
      <c r="C164" s="201" t="s">
        <v>277</v>
      </c>
      <c r="D164" s="201" t="s">
        <v>146</v>
      </c>
      <c r="E164" s="202" t="s">
        <v>984</v>
      </c>
      <c r="F164" s="203" t="s">
        <v>985</v>
      </c>
      <c r="G164" s="204" t="s">
        <v>384</v>
      </c>
      <c r="H164" s="205">
        <v>3</v>
      </c>
      <c r="I164" s="192"/>
      <c r="J164" s="206">
        <f t="shared" si="10"/>
        <v>0</v>
      </c>
      <c r="K164" s="203" t="s">
        <v>150</v>
      </c>
      <c r="L164" s="27"/>
      <c r="M164" s="123" t="s">
        <v>1</v>
      </c>
      <c r="N164" s="124" t="s">
        <v>42</v>
      </c>
      <c r="O164" s="125">
        <v>1.129</v>
      </c>
      <c r="P164" s="125">
        <f t="shared" si="11"/>
        <v>3.387</v>
      </c>
      <c r="Q164" s="125">
        <v>0</v>
      </c>
      <c r="R164" s="125">
        <f t="shared" si="12"/>
        <v>0</v>
      </c>
      <c r="S164" s="125">
        <v>0</v>
      </c>
      <c r="T164" s="126">
        <f t="shared" si="13"/>
        <v>0</v>
      </c>
      <c r="AR164" s="127" t="s">
        <v>151</v>
      </c>
      <c r="AT164" s="127" t="s">
        <v>146</v>
      </c>
      <c r="AU164" s="127" t="s">
        <v>85</v>
      </c>
      <c r="AY164" s="17" t="s">
        <v>144</v>
      </c>
      <c r="BE164" s="128">
        <f t="shared" si="14"/>
        <v>0</v>
      </c>
      <c r="BF164" s="128">
        <f t="shared" si="15"/>
        <v>0</v>
      </c>
      <c r="BG164" s="128">
        <f t="shared" si="16"/>
        <v>0</v>
      </c>
      <c r="BH164" s="128">
        <f t="shared" si="17"/>
        <v>0</v>
      </c>
      <c r="BI164" s="128">
        <f t="shared" si="18"/>
        <v>0</v>
      </c>
      <c r="BJ164" s="17" t="s">
        <v>83</v>
      </c>
      <c r="BK164" s="128">
        <f t="shared" si="19"/>
        <v>0</v>
      </c>
      <c r="BL164" s="17" t="s">
        <v>151</v>
      </c>
      <c r="BM164" s="127" t="s">
        <v>986</v>
      </c>
    </row>
    <row r="165" spans="2:65" s="1" customFormat="1" ht="44.25" customHeight="1">
      <c r="B165" s="27"/>
      <c r="C165" s="201" t="s">
        <v>283</v>
      </c>
      <c r="D165" s="201" t="s">
        <v>146</v>
      </c>
      <c r="E165" s="202" t="s">
        <v>987</v>
      </c>
      <c r="F165" s="203" t="s">
        <v>988</v>
      </c>
      <c r="G165" s="204" t="s">
        <v>384</v>
      </c>
      <c r="H165" s="205">
        <v>3</v>
      </c>
      <c r="I165" s="192"/>
      <c r="J165" s="206">
        <f t="shared" si="10"/>
        <v>0</v>
      </c>
      <c r="K165" s="203" t="s">
        <v>150</v>
      </c>
      <c r="L165" s="27"/>
      <c r="M165" s="123" t="s">
        <v>1</v>
      </c>
      <c r="N165" s="124" t="s">
        <v>42</v>
      </c>
      <c r="O165" s="125">
        <v>2.2690000000000001</v>
      </c>
      <c r="P165" s="125">
        <f t="shared" si="11"/>
        <v>6.8070000000000004</v>
      </c>
      <c r="Q165" s="125">
        <v>0</v>
      </c>
      <c r="R165" s="125">
        <f t="shared" si="12"/>
        <v>0</v>
      </c>
      <c r="S165" s="125">
        <v>0</v>
      </c>
      <c r="T165" s="126">
        <f t="shared" si="13"/>
        <v>0</v>
      </c>
      <c r="AR165" s="127" t="s">
        <v>151</v>
      </c>
      <c r="AT165" s="127" t="s">
        <v>146</v>
      </c>
      <c r="AU165" s="127" t="s">
        <v>85</v>
      </c>
      <c r="AY165" s="17" t="s">
        <v>144</v>
      </c>
      <c r="BE165" s="128">
        <f t="shared" si="14"/>
        <v>0</v>
      </c>
      <c r="BF165" s="128">
        <f t="shared" si="15"/>
        <v>0</v>
      </c>
      <c r="BG165" s="128">
        <f t="shared" si="16"/>
        <v>0</v>
      </c>
      <c r="BH165" s="128">
        <f t="shared" si="17"/>
        <v>0</v>
      </c>
      <c r="BI165" s="128">
        <f t="shared" si="18"/>
        <v>0</v>
      </c>
      <c r="BJ165" s="17" t="s">
        <v>83</v>
      </c>
      <c r="BK165" s="128">
        <f t="shared" si="19"/>
        <v>0</v>
      </c>
      <c r="BL165" s="17" t="s">
        <v>151</v>
      </c>
      <c r="BM165" s="127" t="s">
        <v>989</v>
      </c>
    </row>
    <row r="166" spans="2:65" s="1" customFormat="1" ht="44.25" customHeight="1">
      <c r="B166" s="27"/>
      <c r="C166" s="201" t="s">
        <v>290</v>
      </c>
      <c r="D166" s="201" t="s">
        <v>146</v>
      </c>
      <c r="E166" s="202" t="s">
        <v>990</v>
      </c>
      <c r="F166" s="203" t="s">
        <v>991</v>
      </c>
      <c r="G166" s="204" t="s">
        <v>384</v>
      </c>
      <c r="H166" s="205">
        <v>2</v>
      </c>
      <c r="I166" s="192"/>
      <c r="J166" s="206">
        <f t="shared" si="10"/>
        <v>0</v>
      </c>
      <c r="K166" s="203" t="s">
        <v>150</v>
      </c>
      <c r="L166" s="27"/>
      <c r="M166" s="123" t="s">
        <v>1</v>
      </c>
      <c r="N166" s="124" t="s">
        <v>42</v>
      </c>
      <c r="O166" s="125">
        <v>3.83</v>
      </c>
      <c r="P166" s="125">
        <f t="shared" si="11"/>
        <v>7.66</v>
      </c>
      <c r="Q166" s="125">
        <v>0</v>
      </c>
      <c r="R166" s="125">
        <f t="shared" si="12"/>
        <v>0</v>
      </c>
      <c r="S166" s="125">
        <v>0</v>
      </c>
      <c r="T166" s="126">
        <f t="shared" si="13"/>
        <v>0</v>
      </c>
      <c r="AR166" s="127" t="s">
        <v>151</v>
      </c>
      <c r="AT166" s="127" t="s">
        <v>146</v>
      </c>
      <c r="AU166" s="127" t="s">
        <v>85</v>
      </c>
      <c r="AY166" s="17" t="s">
        <v>144</v>
      </c>
      <c r="BE166" s="128">
        <f t="shared" si="14"/>
        <v>0</v>
      </c>
      <c r="BF166" s="128">
        <f t="shared" si="15"/>
        <v>0</v>
      </c>
      <c r="BG166" s="128">
        <f t="shared" si="16"/>
        <v>0</v>
      </c>
      <c r="BH166" s="128">
        <f t="shared" si="17"/>
        <v>0</v>
      </c>
      <c r="BI166" s="128">
        <f t="shared" si="18"/>
        <v>0</v>
      </c>
      <c r="BJ166" s="17" t="s">
        <v>83</v>
      </c>
      <c r="BK166" s="128">
        <f t="shared" si="19"/>
        <v>0</v>
      </c>
      <c r="BL166" s="17" t="s">
        <v>151</v>
      </c>
      <c r="BM166" s="127" t="s">
        <v>992</v>
      </c>
    </row>
    <row r="167" spans="2:65" s="1" customFormat="1" ht="44.25" customHeight="1">
      <c r="B167" s="27"/>
      <c r="C167" s="201" t="s">
        <v>295</v>
      </c>
      <c r="D167" s="201" t="s">
        <v>146</v>
      </c>
      <c r="E167" s="202" t="s">
        <v>993</v>
      </c>
      <c r="F167" s="203" t="s">
        <v>994</v>
      </c>
      <c r="G167" s="204" t="s">
        <v>384</v>
      </c>
      <c r="H167" s="205">
        <v>4</v>
      </c>
      <c r="I167" s="192"/>
      <c r="J167" s="206">
        <f t="shared" si="10"/>
        <v>0</v>
      </c>
      <c r="K167" s="203" t="s">
        <v>150</v>
      </c>
      <c r="L167" s="27"/>
      <c r="M167" s="123" t="s">
        <v>1</v>
      </c>
      <c r="N167" s="124" t="s">
        <v>42</v>
      </c>
      <c r="O167" s="125">
        <v>4.7869999999999999</v>
      </c>
      <c r="P167" s="125">
        <f t="shared" si="11"/>
        <v>19.148</v>
      </c>
      <c r="Q167" s="125">
        <v>0</v>
      </c>
      <c r="R167" s="125">
        <f t="shared" si="12"/>
        <v>0</v>
      </c>
      <c r="S167" s="125">
        <v>0</v>
      </c>
      <c r="T167" s="126">
        <f t="shared" si="13"/>
        <v>0</v>
      </c>
      <c r="AR167" s="127" t="s">
        <v>151</v>
      </c>
      <c r="AT167" s="127" t="s">
        <v>146</v>
      </c>
      <c r="AU167" s="127" t="s">
        <v>85</v>
      </c>
      <c r="AY167" s="17" t="s">
        <v>144</v>
      </c>
      <c r="BE167" s="128">
        <f t="shared" si="14"/>
        <v>0</v>
      </c>
      <c r="BF167" s="128">
        <f t="shared" si="15"/>
        <v>0</v>
      </c>
      <c r="BG167" s="128">
        <f t="shared" si="16"/>
        <v>0</v>
      </c>
      <c r="BH167" s="128">
        <f t="shared" si="17"/>
        <v>0</v>
      </c>
      <c r="BI167" s="128">
        <f t="shared" si="18"/>
        <v>0</v>
      </c>
      <c r="BJ167" s="17" t="s">
        <v>83</v>
      </c>
      <c r="BK167" s="128">
        <f t="shared" si="19"/>
        <v>0</v>
      </c>
      <c r="BL167" s="17" t="s">
        <v>151</v>
      </c>
      <c r="BM167" s="127" t="s">
        <v>995</v>
      </c>
    </row>
    <row r="168" spans="2:65" s="1" customFormat="1" ht="37.9" customHeight="1">
      <c r="B168" s="27"/>
      <c r="C168" s="201" t="s">
        <v>301</v>
      </c>
      <c r="D168" s="201" t="s">
        <v>146</v>
      </c>
      <c r="E168" s="202" t="s">
        <v>996</v>
      </c>
      <c r="F168" s="203" t="s">
        <v>997</v>
      </c>
      <c r="G168" s="204" t="s">
        <v>384</v>
      </c>
      <c r="H168" s="205">
        <v>6</v>
      </c>
      <c r="I168" s="192"/>
      <c r="J168" s="206">
        <f t="shared" si="10"/>
        <v>0</v>
      </c>
      <c r="K168" s="203" t="s">
        <v>150</v>
      </c>
      <c r="L168" s="27"/>
      <c r="M168" s="123" t="s">
        <v>1</v>
      </c>
      <c r="N168" s="124" t="s">
        <v>42</v>
      </c>
      <c r="O168" s="125">
        <v>0.1</v>
      </c>
      <c r="P168" s="125">
        <f t="shared" si="11"/>
        <v>0.60000000000000009</v>
      </c>
      <c r="Q168" s="125">
        <v>0</v>
      </c>
      <c r="R168" s="125">
        <f t="shared" si="12"/>
        <v>0</v>
      </c>
      <c r="S168" s="125">
        <v>0</v>
      </c>
      <c r="T168" s="126">
        <f t="shared" si="13"/>
        <v>0</v>
      </c>
      <c r="AR168" s="127" t="s">
        <v>151</v>
      </c>
      <c r="AT168" s="127" t="s">
        <v>146</v>
      </c>
      <c r="AU168" s="127" t="s">
        <v>85</v>
      </c>
      <c r="AY168" s="17" t="s">
        <v>144</v>
      </c>
      <c r="BE168" s="128">
        <f t="shared" si="14"/>
        <v>0</v>
      </c>
      <c r="BF168" s="128">
        <f t="shared" si="15"/>
        <v>0</v>
      </c>
      <c r="BG168" s="128">
        <f t="shared" si="16"/>
        <v>0</v>
      </c>
      <c r="BH168" s="128">
        <f t="shared" si="17"/>
        <v>0</v>
      </c>
      <c r="BI168" s="128">
        <f t="shared" si="18"/>
        <v>0</v>
      </c>
      <c r="BJ168" s="17" t="s">
        <v>83</v>
      </c>
      <c r="BK168" s="128">
        <f t="shared" si="19"/>
        <v>0</v>
      </c>
      <c r="BL168" s="17" t="s">
        <v>151</v>
      </c>
      <c r="BM168" s="127" t="s">
        <v>998</v>
      </c>
    </row>
    <row r="169" spans="2:65" s="13" customFormat="1">
      <c r="B169" s="133"/>
      <c r="D169" s="207" t="s">
        <v>153</v>
      </c>
      <c r="E169" s="134" t="s">
        <v>1</v>
      </c>
      <c r="F169" s="209" t="s">
        <v>83</v>
      </c>
      <c r="H169" s="210">
        <v>1</v>
      </c>
      <c r="L169" s="133"/>
      <c r="M169" s="135"/>
      <c r="T169" s="136"/>
      <c r="AT169" s="134" t="s">
        <v>153</v>
      </c>
      <c r="AU169" s="134" t="s">
        <v>85</v>
      </c>
      <c r="AV169" s="13" t="s">
        <v>85</v>
      </c>
      <c r="AW169" s="13" t="s">
        <v>32</v>
      </c>
      <c r="AX169" s="13" t="s">
        <v>76</v>
      </c>
      <c r="AY169" s="134" t="s">
        <v>144</v>
      </c>
    </row>
    <row r="170" spans="2:65" s="13" customFormat="1">
      <c r="B170" s="133"/>
      <c r="D170" s="207" t="s">
        <v>153</v>
      </c>
      <c r="E170" s="134" t="s">
        <v>1</v>
      </c>
      <c r="F170" s="209" t="s">
        <v>999</v>
      </c>
      <c r="H170" s="210">
        <v>5</v>
      </c>
      <c r="L170" s="133"/>
      <c r="M170" s="135"/>
      <c r="T170" s="136"/>
      <c r="AT170" s="134" t="s">
        <v>153</v>
      </c>
      <c r="AU170" s="134" t="s">
        <v>85</v>
      </c>
      <c r="AV170" s="13" t="s">
        <v>85</v>
      </c>
      <c r="AW170" s="13" t="s">
        <v>32</v>
      </c>
      <c r="AX170" s="13" t="s">
        <v>76</v>
      </c>
      <c r="AY170" s="134" t="s">
        <v>144</v>
      </c>
    </row>
    <row r="171" spans="2:65" s="14" customFormat="1">
      <c r="B171" s="137"/>
      <c r="D171" s="207" t="s">
        <v>153</v>
      </c>
      <c r="E171" s="138" t="s">
        <v>1</v>
      </c>
      <c r="F171" s="211" t="s">
        <v>175</v>
      </c>
      <c r="H171" s="212">
        <v>6</v>
      </c>
      <c r="L171" s="137"/>
      <c r="M171" s="139"/>
      <c r="T171" s="140"/>
      <c r="AT171" s="138" t="s">
        <v>153</v>
      </c>
      <c r="AU171" s="138" t="s">
        <v>85</v>
      </c>
      <c r="AV171" s="14" t="s">
        <v>151</v>
      </c>
      <c r="AW171" s="14" t="s">
        <v>32</v>
      </c>
      <c r="AX171" s="14" t="s">
        <v>83</v>
      </c>
      <c r="AY171" s="138" t="s">
        <v>144</v>
      </c>
    </row>
    <row r="172" spans="2:65" s="1" customFormat="1" ht="37.9" customHeight="1">
      <c r="B172" s="27"/>
      <c r="C172" s="201" t="s">
        <v>306</v>
      </c>
      <c r="D172" s="201" t="s">
        <v>146</v>
      </c>
      <c r="E172" s="202" t="s">
        <v>1000</v>
      </c>
      <c r="F172" s="203" t="s">
        <v>1001</v>
      </c>
      <c r="G172" s="204" t="s">
        <v>384</v>
      </c>
      <c r="H172" s="205">
        <v>8</v>
      </c>
      <c r="I172" s="192"/>
      <c r="J172" s="206">
        <f>ROUND(I172*H172,2)</f>
        <v>0</v>
      </c>
      <c r="K172" s="203" t="s">
        <v>150</v>
      </c>
      <c r="L172" s="27"/>
      <c r="M172" s="123" t="s">
        <v>1</v>
      </c>
      <c r="N172" s="124" t="s">
        <v>42</v>
      </c>
      <c r="O172" s="125">
        <v>0.44400000000000001</v>
      </c>
      <c r="P172" s="125">
        <f>O172*H172</f>
        <v>3.552</v>
      </c>
      <c r="Q172" s="125">
        <v>0</v>
      </c>
      <c r="R172" s="125">
        <f>Q172*H172</f>
        <v>0</v>
      </c>
      <c r="S172" s="125">
        <v>0</v>
      </c>
      <c r="T172" s="126">
        <f>S172*H172</f>
        <v>0</v>
      </c>
      <c r="AR172" s="127" t="s">
        <v>151</v>
      </c>
      <c r="AT172" s="127" t="s">
        <v>146</v>
      </c>
      <c r="AU172" s="127" t="s">
        <v>85</v>
      </c>
      <c r="AY172" s="17" t="s">
        <v>144</v>
      </c>
      <c r="BE172" s="128">
        <f>IF(N172="základní",J172,0)</f>
        <v>0</v>
      </c>
      <c r="BF172" s="128">
        <f>IF(N172="snížená",J172,0)</f>
        <v>0</v>
      </c>
      <c r="BG172" s="128">
        <f>IF(N172="zákl. přenesená",J172,0)</f>
        <v>0</v>
      </c>
      <c r="BH172" s="128">
        <f>IF(N172="sníž. přenesená",J172,0)</f>
        <v>0</v>
      </c>
      <c r="BI172" s="128">
        <f>IF(N172="nulová",J172,0)</f>
        <v>0</v>
      </c>
      <c r="BJ172" s="17" t="s">
        <v>83</v>
      </c>
      <c r="BK172" s="128">
        <f>ROUND(I172*H172,2)</f>
        <v>0</v>
      </c>
      <c r="BL172" s="17" t="s">
        <v>151</v>
      </c>
      <c r="BM172" s="127" t="s">
        <v>1002</v>
      </c>
    </row>
    <row r="173" spans="2:65" s="13" customFormat="1">
      <c r="B173" s="133"/>
      <c r="D173" s="207" t="s">
        <v>153</v>
      </c>
      <c r="E173" s="134" t="s">
        <v>1</v>
      </c>
      <c r="F173" s="209" t="s">
        <v>151</v>
      </c>
      <c r="H173" s="210">
        <v>4</v>
      </c>
      <c r="L173" s="133"/>
      <c r="M173" s="135"/>
      <c r="T173" s="136"/>
      <c r="AT173" s="134" t="s">
        <v>153</v>
      </c>
      <c r="AU173" s="134" t="s">
        <v>85</v>
      </c>
      <c r="AV173" s="13" t="s">
        <v>85</v>
      </c>
      <c r="AW173" s="13" t="s">
        <v>32</v>
      </c>
      <c r="AX173" s="13" t="s">
        <v>76</v>
      </c>
      <c r="AY173" s="134" t="s">
        <v>144</v>
      </c>
    </row>
    <row r="174" spans="2:65" s="13" customFormat="1">
      <c r="B174" s="133"/>
      <c r="D174" s="207" t="s">
        <v>153</v>
      </c>
      <c r="E174" s="134" t="s">
        <v>1</v>
      </c>
      <c r="F174" s="209" t="s">
        <v>1003</v>
      </c>
      <c r="H174" s="210">
        <v>4</v>
      </c>
      <c r="L174" s="133"/>
      <c r="M174" s="135"/>
      <c r="T174" s="136"/>
      <c r="AT174" s="134" t="s">
        <v>153</v>
      </c>
      <c r="AU174" s="134" t="s">
        <v>85</v>
      </c>
      <c r="AV174" s="13" t="s">
        <v>85</v>
      </c>
      <c r="AW174" s="13" t="s">
        <v>32</v>
      </c>
      <c r="AX174" s="13" t="s">
        <v>76</v>
      </c>
      <c r="AY174" s="134" t="s">
        <v>144</v>
      </c>
    </row>
    <row r="175" spans="2:65" s="14" customFormat="1">
      <c r="B175" s="137"/>
      <c r="D175" s="207" t="s">
        <v>153</v>
      </c>
      <c r="E175" s="138" t="s">
        <v>1</v>
      </c>
      <c r="F175" s="211" t="s">
        <v>175</v>
      </c>
      <c r="H175" s="212">
        <v>8</v>
      </c>
      <c r="L175" s="137"/>
      <c r="M175" s="139"/>
      <c r="T175" s="140"/>
      <c r="AT175" s="138" t="s">
        <v>153</v>
      </c>
      <c r="AU175" s="138" t="s">
        <v>85</v>
      </c>
      <c r="AV175" s="14" t="s">
        <v>151</v>
      </c>
      <c r="AW175" s="14" t="s">
        <v>32</v>
      </c>
      <c r="AX175" s="14" t="s">
        <v>83</v>
      </c>
      <c r="AY175" s="138" t="s">
        <v>144</v>
      </c>
    </row>
    <row r="176" spans="2:65" s="1" customFormat="1" ht="37.9" customHeight="1">
      <c r="B176" s="27"/>
      <c r="C176" s="201" t="s">
        <v>311</v>
      </c>
      <c r="D176" s="201" t="s">
        <v>146</v>
      </c>
      <c r="E176" s="202" t="s">
        <v>1004</v>
      </c>
      <c r="F176" s="203" t="s">
        <v>1005</v>
      </c>
      <c r="G176" s="204" t="s">
        <v>384</v>
      </c>
      <c r="H176" s="205">
        <v>3</v>
      </c>
      <c r="I176" s="192"/>
      <c r="J176" s="206">
        <f t="shared" ref="J176:J181" si="20">ROUND(I176*H176,2)</f>
        <v>0</v>
      </c>
      <c r="K176" s="203" t="s">
        <v>150</v>
      </c>
      <c r="L176" s="27"/>
      <c r="M176" s="123" t="s">
        <v>1</v>
      </c>
      <c r="N176" s="124" t="s">
        <v>42</v>
      </c>
      <c r="O176" s="125">
        <v>0.78600000000000003</v>
      </c>
      <c r="P176" s="125">
        <f t="shared" ref="P176:P181" si="21">O176*H176</f>
        <v>2.3580000000000001</v>
      </c>
      <c r="Q176" s="125">
        <v>0</v>
      </c>
      <c r="R176" s="125">
        <f t="shared" ref="R176:R181" si="22">Q176*H176</f>
        <v>0</v>
      </c>
      <c r="S176" s="125">
        <v>0</v>
      </c>
      <c r="T176" s="126">
        <f t="shared" ref="T176:T181" si="23">S176*H176</f>
        <v>0</v>
      </c>
      <c r="AR176" s="127" t="s">
        <v>151</v>
      </c>
      <c r="AT176" s="127" t="s">
        <v>146</v>
      </c>
      <c r="AU176" s="127" t="s">
        <v>85</v>
      </c>
      <c r="AY176" s="17" t="s">
        <v>144</v>
      </c>
      <c r="BE176" s="128">
        <f t="shared" ref="BE176:BE181" si="24">IF(N176="základní",J176,0)</f>
        <v>0</v>
      </c>
      <c r="BF176" s="128">
        <f t="shared" ref="BF176:BF181" si="25">IF(N176="snížená",J176,0)</f>
        <v>0</v>
      </c>
      <c r="BG176" s="128">
        <f t="shared" ref="BG176:BG181" si="26">IF(N176="zákl. přenesená",J176,0)</f>
        <v>0</v>
      </c>
      <c r="BH176" s="128">
        <f t="shared" ref="BH176:BH181" si="27">IF(N176="sníž. přenesená",J176,0)</f>
        <v>0</v>
      </c>
      <c r="BI176" s="128">
        <f t="shared" ref="BI176:BI181" si="28">IF(N176="nulová",J176,0)</f>
        <v>0</v>
      </c>
      <c r="BJ176" s="17" t="s">
        <v>83</v>
      </c>
      <c r="BK176" s="128">
        <f t="shared" ref="BK176:BK181" si="29">ROUND(I176*H176,2)</f>
        <v>0</v>
      </c>
      <c r="BL176" s="17" t="s">
        <v>151</v>
      </c>
      <c r="BM176" s="127" t="s">
        <v>1006</v>
      </c>
    </row>
    <row r="177" spans="2:65" s="1" customFormat="1" ht="37.9" customHeight="1">
      <c r="B177" s="27"/>
      <c r="C177" s="201" t="s">
        <v>317</v>
      </c>
      <c r="D177" s="201" t="s">
        <v>146</v>
      </c>
      <c r="E177" s="202" t="s">
        <v>1007</v>
      </c>
      <c r="F177" s="203" t="s">
        <v>1008</v>
      </c>
      <c r="G177" s="204" t="s">
        <v>384</v>
      </c>
      <c r="H177" s="205">
        <v>2</v>
      </c>
      <c r="I177" s="192"/>
      <c r="J177" s="206">
        <f t="shared" si="20"/>
        <v>0</v>
      </c>
      <c r="K177" s="203" t="s">
        <v>150</v>
      </c>
      <c r="L177" s="27"/>
      <c r="M177" s="123" t="s">
        <v>1</v>
      </c>
      <c r="N177" s="124" t="s">
        <v>42</v>
      </c>
      <c r="O177" s="125">
        <v>0.96199999999999997</v>
      </c>
      <c r="P177" s="125">
        <f t="shared" si="21"/>
        <v>1.9239999999999999</v>
      </c>
      <c r="Q177" s="125">
        <v>0</v>
      </c>
      <c r="R177" s="125">
        <f t="shared" si="22"/>
        <v>0</v>
      </c>
      <c r="S177" s="125">
        <v>0</v>
      </c>
      <c r="T177" s="126">
        <f t="shared" si="23"/>
        <v>0</v>
      </c>
      <c r="AR177" s="127" t="s">
        <v>151</v>
      </c>
      <c r="AT177" s="127" t="s">
        <v>146</v>
      </c>
      <c r="AU177" s="127" t="s">
        <v>85</v>
      </c>
      <c r="AY177" s="17" t="s">
        <v>144</v>
      </c>
      <c r="BE177" s="128">
        <f t="shared" si="24"/>
        <v>0</v>
      </c>
      <c r="BF177" s="128">
        <f t="shared" si="25"/>
        <v>0</v>
      </c>
      <c r="BG177" s="128">
        <f t="shared" si="26"/>
        <v>0</v>
      </c>
      <c r="BH177" s="128">
        <f t="shared" si="27"/>
        <v>0</v>
      </c>
      <c r="BI177" s="128">
        <f t="shared" si="28"/>
        <v>0</v>
      </c>
      <c r="BJ177" s="17" t="s">
        <v>83</v>
      </c>
      <c r="BK177" s="128">
        <f t="shared" si="29"/>
        <v>0</v>
      </c>
      <c r="BL177" s="17" t="s">
        <v>151</v>
      </c>
      <c r="BM177" s="127" t="s">
        <v>1009</v>
      </c>
    </row>
    <row r="178" spans="2:65" s="1" customFormat="1" ht="44.25" customHeight="1">
      <c r="B178" s="27"/>
      <c r="C178" s="201" t="s">
        <v>322</v>
      </c>
      <c r="D178" s="201" t="s">
        <v>146</v>
      </c>
      <c r="E178" s="202" t="s">
        <v>1010</v>
      </c>
      <c r="F178" s="203" t="s">
        <v>1011</v>
      </c>
      <c r="G178" s="204" t="s">
        <v>384</v>
      </c>
      <c r="H178" s="205">
        <v>4</v>
      </c>
      <c r="I178" s="192"/>
      <c r="J178" s="206">
        <f t="shared" si="20"/>
        <v>0</v>
      </c>
      <c r="K178" s="203" t="s">
        <v>150</v>
      </c>
      <c r="L178" s="27"/>
      <c r="M178" s="123" t="s">
        <v>1</v>
      </c>
      <c r="N178" s="124" t="s">
        <v>42</v>
      </c>
      <c r="O178" s="125">
        <v>1.5620000000000001</v>
      </c>
      <c r="P178" s="125">
        <f t="shared" si="21"/>
        <v>6.2480000000000002</v>
      </c>
      <c r="Q178" s="125">
        <v>0</v>
      </c>
      <c r="R178" s="125">
        <f t="shared" si="22"/>
        <v>0</v>
      </c>
      <c r="S178" s="125">
        <v>0</v>
      </c>
      <c r="T178" s="126">
        <f t="shared" si="23"/>
        <v>0</v>
      </c>
      <c r="AR178" s="127" t="s">
        <v>151</v>
      </c>
      <c r="AT178" s="127" t="s">
        <v>146</v>
      </c>
      <c r="AU178" s="127" t="s">
        <v>85</v>
      </c>
      <c r="AY178" s="17" t="s">
        <v>144</v>
      </c>
      <c r="BE178" s="128">
        <f t="shared" si="24"/>
        <v>0</v>
      </c>
      <c r="BF178" s="128">
        <f t="shared" si="25"/>
        <v>0</v>
      </c>
      <c r="BG178" s="128">
        <f t="shared" si="26"/>
        <v>0</v>
      </c>
      <c r="BH178" s="128">
        <f t="shared" si="27"/>
        <v>0</v>
      </c>
      <c r="BI178" s="128">
        <f t="shared" si="28"/>
        <v>0</v>
      </c>
      <c r="BJ178" s="17" t="s">
        <v>83</v>
      </c>
      <c r="BK178" s="128">
        <f t="shared" si="29"/>
        <v>0</v>
      </c>
      <c r="BL178" s="17" t="s">
        <v>151</v>
      </c>
      <c r="BM178" s="127" t="s">
        <v>1012</v>
      </c>
    </row>
    <row r="179" spans="2:65" s="1" customFormat="1" ht="44.25" customHeight="1">
      <c r="B179" s="27"/>
      <c r="C179" s="201" t="s">
        <v>328</v>
      </c>
      <c r="D179" s="201" t="s">
        <v>146</v>
      </c>
      <c r="E179" s="202" t="s">
        <v>1013</v>
      </c>
      <c r="F179" s="203" t="s">
        <v>1014</v>
      </c>
      <c r="G179" s="204" t="s">
        <v>384</v>
      </c>
      <c r="H179" s="205">
        <v>1</v>
      </c>
      <c r="I179" s="192"/>
      <c r="J179" s="206">
        <f t="shared" si="20"/>
        <v>0</v>
      </c>
      <c r="K179" s="203" t="s">
        <v>1</v>
      </c>
      <c r="L179" s="27"/>
      <c r="M179" s="123" t="s">
        <v>1</v>
      </c>
      <c r="N179" s="124" t="s">
        <v>42</v>
      </c>
      <c r="O179" s="125">
        <v>1.7989999999999999</v>
      </c>
      <c r="P179" s="125">
        <f t="shared" si="21"/>
        <v>1.7989999999999999</v>
      </c>
      <c r="Q179" s="125">
        <v>0</v>
      </c>
      <c r="R179" s="125">
        <f t="shared" si="22"/>
        <v>0</v>
      </c>
      <c r="S179" s="125">
        <v>0</v>
      </c>
      <c r="T179" s="126">
        <f t="shared" si="23"/>
        <v>0</v>
      </c>
      <c r="AR179" s="127" t="s">
        <v>151</v>
      </c>
      <c r="AT179" s="127" t="s">
        <v>146</v>
      </c>
      <c r="AU179" s="127" t="s">
        <v>85</v>
      </c>
      <c r="AY179" s="17" t="s">
        <v>144</v>
      </c>
      <c r="BE179" s="128">
        <f t="shared" si="24"/>
        <v>0</v>
      </c>
      <c r="BF179" s="128">
        <f t="shared" si="25"/>
        <v>0</v>
      </c>
      <c r="BG179" s="128">
        <f t="shared" si="26"/>
        <v>0</v>
      </c>
      <c r="BH179" s="128">
        <f t="shared" si="27"/>
        <v>0</v>
      </c>
      <c r="BI179" s="128">
        <f t="shared" si="28"/>
        <v>0</v>
      </c>
      <c r="BJ179" s="17" t="s">
        <v>83</v>
      </c>
      <c r="BK179" s="128">
        <f t="shared" si="29"/>
        <v>0</v>
      </c>
      <c r="BL179" s="17" t="s">
        <v>151</v>
      </c>
      <c r="BM179" s="127" t="s">
        <v>1015</v>
      </c>
    </row>
    <row r="180" spans="2:65" s="1" customFormat="1" ht="44.25" customHeight="1">
      <c r="B180" s="27"/>
      <c r="C180" s="201" t="s">
        <v>334</v>
      </c>
      <c r="D180" s="201" t="s">
        <v>146</v>
      </c>
      <c r="E180" s="202" t="s">
        <v>1016</v>
      </c>
      <c r="F180" s="203" t="s">
        <v>1017</v>
      </c>
      <c r="G180" s="204" t="s">
        <v>384</v>
      </c>
      <c r="H180" s="205">
        <v>1</v>
      </c>
      <c r="I180" s="192"/>
      <c r="J180" s="206">
        <f t="shared" si="20"/>
        <v>0</v>
      </c>
      <c r="K180" s="203" t="s">
        <v>1</v>
      </c>
      <c r="L180" s="27"/>
      <c r="M180" s="123" t="s">
        <v>1</v>
      </c>
      <c r="N180" s="124" t="s">
        <v>42</v>
      </c>
      <c r="O180" s="125">
        <v>1.7989999999999999</v>
      </c>
      <c r="P180" s="125">
        <f t="shared" si="21"/>
        <v>1.7989999999999999</v>
      </c>
      <c r="Q180" s="125">
        <v>0</v>
      </c>
      <c r="R180" s="125">
        <f t="shared" si="22"/>
        <v>0</v>
      </c>
      <c r="S180" s="125">
        <v>0</v>
      </c>
      <c r="T180" s="126">
        <f t="shared" si="23"/>
        <v>0</v>
      </c>
      <c r="AR180" s="127" t="s">
        <v>151</v>
      </c>
      <c r="AT180" s="127" t="s">
        <v>146</v>
      </c>
      <c r="AU180" s="127" t="s">
        <v>85</v>
      </c>
      <c r="AY180" s="17" t="s">
        <v>144</v>
      </c>
      <c r="BE180" s="128">
        <f t="shared" si="24"/>
        <v>0</v>
      </c>
      <c r="BF180" s="128">
        <f t="shared" si="25"/>
        <v>0</v>
      </c>
      <c r="BG180" s="128">
        <f t="shared" si="26"/>
        <v>0</v>
      </c>
      <c r="BH180" s="128">
        <f t="shared" si="27"/>
        <v>0</v>
      </c>
      <c r="BI180" s="128">
        <f t="shared" si="28"/>
        <v>0</v>
      </c>
      <c r="BJ180" s="17" t="s">
        <v>83</v>
      </c>
      <c r="BK180" s="128">
        <f t="shared" si="29"/>
        <v>0</v>
      </c>
      <c r="BL180" s="17" t="s">
        <v>151</v>
      </c>
      <c r="BM180" s="127" t="s">
        <v>1018</v>
      </c>
    </row>
    <row r="181" spans="2:65" s="1" customFormat="1" ht="62.65" customHeight="1">
      <c r="B181" s="27"/>
      <c r="C181" s="201" t="s">
        <v>343</v>
      </c>
      <c r="D181" s="201" t="s">
        <v>146</v>
      </c>
      <c r="E181" s="202" t="s">
        <v>1019</v>
      </c>
      <c r="F181" s="203" t="s">
        <v>1020</v>
      </c>
      <c r="G181" s="204" t="s">
        <v>384</v>
      </c>
      <c r="H181" s="205">
        <v>4</v>
      </c>
      <c r="I181" s="192"/>
      <c r="J181" s="206">
        <f t="shared" si="20"/>
        <v>0</v>
      </c>
      <c r="K181" s="203" t="s">
        <v>150</v>
      </c>
      <c r="L181" s="27"/>
      <c r="M181" s="123" t="s">
        <v>1</v>
      </c>
      <c r="N181" s="124" t="s">
        <v>42</v>
      </c>
      <c r="O181" s="125">
        <v>1E-3</v>
      </c>
      <c r="P181" s="125">
        <f t="shared" si="21"/>
        <v>4.0000000000000001E-3</v>
      </c>
      <c r="Q181" s="125">
        <v>0</v>
      </c>
      <c r="R181" s="125">
        <f t="shared" si="22"/>
        <v>0</v>
      </c>
      <c r="S181" s="125">
        <v>0</v>
      </c>
      <c r="T181" s="126">
        <f t="shared" si="23"/>
        <v>0</v>
      </c>
      <c r="AR181" s="127" t="s">
        <v>151</v>
      </c>
      <c r="AT181" s="127" t="s">
        <v>146</v>
      </c>
      <c r="AU181" s="127" t="s">
        <v>85</v>
      </c>
      <c r="AY181" s="17" t="s">
        <v>144</v>
      </c>
      <c r="BE181" s="128">
        <f t="shared" si="24"/>
        <v>0</v>
      </c>
      <c r="BF181" s="128">
        <f t="shared" si="25"/>
        <v>0</v>
      </c>
      <c r="BG181" s="128">
        <f t="shared" si="26"/>
        <v>0</v>
      </c>
      <c r="BH181" s="128">
        <f t="shared" si="27"/>
        <v>0</v>
      </c>
      <c r="BI181" s="128">
        <f t="shared" si="28"/>
        <v>0</v>
      </c>
      <c r="BJ181" s="17" t="s">
        <v>83</v>
      </c>
      <c r="BK181" s="128">
        <f t="shared" si="29"/>
        <v>0</v>
      </c>
      <c r="BL181" s="17" t="s">
        <v>151</v>
      </c>
      <c r="BM181" s="127" t="s">
        <v>1021</v>
      </c>
    </row>
    <row r="182" spans="2:65" s="12" customFormat="1">
      <c r="B182" s="129"/>
      <c r="D182" s="207" t="s">
        <v>153</v>
      </c>
      <c r="E182" s="130" t="s">
        <v>1</v>
      </c>
      <c r="F182" s="208" t="s">
        <v>1022</v>
      </c>
      <c r="H182" s="130" t="s">
        <v>1</v>
      </c>
      <c r="L182" s="129"/>
      <c r="M182" s="131"/>
      <c r="T182" s="132"/>
      <c r="AT182" s="130" t="s">
        <v>153</v>
      </c>
      <c r="AU182" s="130" t="s">
        <v>85</v>
      </c>
      <c r="AV182" s="12" t="s">
        <v>83</v>
      </c>
      <c r="AW182" s="12" t="s">
        <v>32</v>
      </c>
      <c r="AX182" s="12" t="s">
        <v>76</v>
      </c>
      <c r="AY182" s="130" t="s">
        <v>144</v>
      </c>
    </row>
    <row r="183" spans="2:65" s="13" customFormat="1">
      <c r="B183" s="133"/>
      <c r="D183" s="207" t="s">
        <v>153</v>
      </c>
      <c r="E183" s="134" t="s">
        <v>1</v>
      </c>
      <c r="F183" s="209" t="s">
        <v>1023</v>
      </c>
      <c r="H183" s="210">
        <v>4</v>
      </c>
      <c r="L183" s="133"/>
      <c r="M183" s="135"/>
      <c r="T183" s="136"/>
      <c r="AT183" s="134" t="s">
        <v>153</v>
      </c>
      <c r="AU183" s="134" t="s">
        <v>85</v>
      </c>
      <c r="AV183" s="13" t="s">
        <v>85</v>
      </c>
      <c r="AW183" s="13" t="s">
        <v>32</v>
      </c>
      <c r="AX183" s="13" t="s">
        <v>83</v>
      </c>
      <c r="AY183" s="134" t="s">
        <v>144</v>
      </c>
    </row>
    <row r="184" spans="2:65" s="1" customFormat="1" ht="62.65" customHeight="1">
      <c r="B184" s="27"/>
      <c r="C184" s="201" t="s">
        <v>351</v>
      </c>
      <c r="D184" s="201" t="s">
        <v>146</v>
      </c>
      <c r="E184" s="202" t="s">
        <v>1024</v>
      </c>
      <c r="F184" s="203" t="s">
        <v>1025</v>
      </c>
      <c r="G184" s="204" t="s">
        <v>384</v>
      </c>
      <c r="H184" s="205">
        <v>12</v>
      </c>
      <c r="I184" s="192"/>
      <c r="J184" s="206">
        <f>ROUND(I184*H184,2)</f>
        <v>0</v>
      </c>
      <c r="K184" s="203" t="s">
        <v>150</v>
      </c>
      <c r="L184" s="27"/>
      <c r="M184" s="123" t="s">
        <v>1</v>
      </c>
      <c r="N184" s="124" t="s">
        <v>42</v>
      </c>
      <c r="O184" s="125">
        <v>3.0000000000000001E-3</v>
      </c>
      <c r="P184" s="125">
        <f>O184*H184</f>
        <v>3.6000000000000004E-2</v>
      </c>
      <c r="Q184" s="125">
        <v>0</v>
      </c>
      <c r="R184" s="125">
        <f>Q184*H184</f>
        <v>0</v>
      </c>
      <c r="S184" s="125">
        <v>0</v>
      </c>
      <c r="T184" s="126">
        <f>S184*H184</f>
        <v>0</v>
      </c>
      <c r="AR184" s="127" t="s">
        <v>151</v>
      </c>
      <c r="AT184" s="127" t="s">
        <v>146</v>
      </c>
      <c r="AU184" s="127" t="s">
        <v>85</v>
      </c>
      <c r="AY184" s="17" t="s">
        <v>144</v>
      </c>
      <c r="BE184" s="128">
        <f>IF(N184="základní",J184,0)</f>
        <v>0</v>
      </c>
      <c r="BF184" s="128">
        <f>IF(N184="snížená",J184,0)</f>
        <v>0</v>
      </c>
      <c r="BG184" s="128">
        <f>IF(N184="zákl. přenesená",J184,0)</f>
        <v>0</v>
      </c>
      <c r="BH184" s="128">
        <f>IF(N184="sníž. přenesená",J184,0)</f>
        <v>0</v>
      </c>
      <c r="BI184" s="128">
        <f>IF(N184="nulová",J184,0)</f>
        <v>0</v>
      </c>
      <c r="BJ184" s="17" t="s">
        <v>83</v>
      </c>
      <c r="BK184" s="128">
        <f>ROUND(I184*H184,2)</f>
        <v>0</v>
      </c>
      <c r="BL184" s="17" t="s">
        <v>151</v>
      </c>
      <c r="BM184" s="127" t="s">
        <v>1026</v>
      </c>
    </row>
    <row r="185" spans="2:65" s="12" customFormat="1">
      <c r="B185" s="129"/>
      <c r="D185" s="207" t="s">
        <v>153</v>
      </c>
      <c r="E185" s="130" t="s">
        <v>1</v>
      </c>
      <c r="F185" s="208" t="s">
        <v>1022</v>
      </c>
      <c r="H185" s="130" t="s">
        <v>1</v>
      </c>
      <c r="L185" s="129"/>
      <c r="M185" s="131"/>
      <c r="T185" s="132"/>
      <c r="AT185" s="130" t="s">
        <v>153</v>
      </c>
      <c r="AU185" s="130" t="s">
        <v>85</v>
      </c>
      <c r="AV185" s="12" t="s">
        <v>83</v>
      </c>
      <c r="AW185" s="12" t="s">
        <v>32</v>
      </c>
      <c r="AX185" s="12" t="s">
        <v>76</v>
      </c>
      <c r="AY185" s="130" t="s">
        <v>144</v>
      </c>
    </row>
    <row r="186" spans="2:65" s="13" customFormat="1">
      <c r="B186" s="133"/>
      <c r="D186" s="207" t="s">
        <v>153</v>
      </c>
      <c r="E186" s="134" t="s">
        <v>1</v>
      </c>
      <c r="F186" s="209" t="s">
        <v>1027</v>
      </c>
      <c r="H186" s="210">
        <v>12</v>
      </c>
      <c r="L186" s="133"/>
      <c r="M186" s="135"/>
      <c r="T186" s="136"/>
      <c r="AT186" s="134" t="s">
        <v>153</v>
      </c>
      <c r="AU186" s="134" t="s">
        <v>85</v>
      </c>
      <c r="AV186" s="13" t="s">
        <v>85</v>
      </c>
      <c r="AW186" s="13" t="s">
        <v>32</v>
      </c>
      <c r="AX186" s="13" t="s">
        <v>83</v>
      </c>
      <c r="AY186" s="134" t="s">
        <v>144</v>
      </c>
    </row>
    <row r="187" spans="2:65" s="1" customFormat="1" ht="62.65" customHeight="1">
      <c r="B187" s="27"/>
      <c r="C187" s="201" t="s">
        <v>356</v>
      </c>
      <c r="D187" s="201" t="s">
        <v>146</v>
      </c>
      <c r="E187" s="202" t="s">
        <v>1028</v>
      </c>
      <c r="F187" s="203" t="s">
        <v>1029</v>
      </c>
      <c r="G187" s="204" t="s">
        <v>384</v>
      </c>
      <c r="H187" s="205">
        <v>12</v>
      </c>
      <c r="I187" s="192"/>
      <c r="J187" s="206">
        <f>ROUND(I187*H187,2)</f>
        <v>0</v>
      </c>
      <c r="K187" s="203" t="s">
        <v>150</v>
      </c>
      <c r="L187" s="27"/>
      <c r="M187" s="123" t="s">
        <v>1</v>
      </c>
      <c r="N187" s="124" t="s">
        <v>42</v>
      </c>
      <c r="O187" s="125">
        <v>6.0000000000000001E-3</v>
      </c>
      <c r="P187" s="125">
        <f>O187*H187</f>
        <v>7.2000000000000008E-2</v>
      </c>
      <c r="Q187" s="125">
        <v>0</v>
      </c>
      <c r="R187" s="125">
        <f>Q187*H187</f>
        <v>0</v>
      </c>
      <c r="S187" s="125">
        <v>0</v>
      </c>
      <c r="T187" s="126">
        <f>S187*H187</f>
        <v>0</v>
      </c>
      <c r="AR187" s="127" t="s">
        <v>151</v>
      </c>
      <c r="AT187" s="127" t="s">
        <v>146</v>
      </c>
      <c r="AU187" s="127" t="s">
        <v>85</v>
      </c>
      <c r="AY187" s="17" t="s">
        <v>144</v>
      </c>
      <c r="BE187" s="128">
        <f>IF(N187="základní",J187,0)</f>
        <v>0</v>
      </c>
      <c r="BF187" s="128">
        <f>IF(N187="snížená",J187,0)</f>
        <v>0</v>
      </c>
      <c r="BG187" s="128">
        <f>IF(N187="zákl. přenesená",J187,0)</f>
        <v>0</v>
      </c>
      <c r="BH187" s="128">
        <f>IF(N187="sníž. přenesená",J187,0)</f>
        <v>0</v>
      </c>
      <c r="BI187" s="128">
        <f>IF(N187="nulová",J187,0)</f>
        <v>0</v>
      </c>
      <c r="BJ187" s="17" t="s">
        <v>83</v>
      </c>
      <c r="BK187" s="128">
        <f>ROUND(I187*H187,2)</f>
        <v>0</v>
      </c>
      <c r="BL187" s="17" t="s">
        <v>151</v>
      </c>
      <c r="BM187" s="127" t="s">
        <v>1030</v>
      </c>
    </row>
    <row r="188" spans="2:65" s="12" customFormat="1">
      <c r="B188" s="129"/>
      <c r="D188" s="207" t="s">
        <v>153</v>
      </c>
      <c r="E188" s="130" t="s">
        <v>1</v>
      </c>
      <c r="F188" s="208" t="s">
        <v>1022</v>
      </c>
      <c r="H188" s="130" t="s">
        <v>1</v>
      </c>
      <c r="L188" s="129"/>
      <c r="M188" s="131"/>
      <c r="T188" s="132"/>
      <c r="AT188" s="130" t="s">
        <v>153</v>
      </c>
      <c r="AU188" s="130" t="s">
        <v>85</v>
      </c>
      <c r="AV188" s="12" t="s">
        <v>83</v>
      </c>
      <c r="AW188" s="12" t="s">
        <v>32</v>
      </c>
      <c r="AX188" s="12" t="s">
        <v>76</v>
      </c>
      <c r="AY188" s="130" t="s">
        <v>144</v>
      </c>
    </row>
    <row r="189" spans="2:65" s="13" customFormat="1">
      <c r="B189" s="133"/>
      <c r="D189" s="207" t="s">
        <v>153</v>
      </c>
      <c r="E189" s="134" t="s">
        <v>1</v>
      </c>
      <c r="F189" s="209" t="s">
        <v>1027</v>
      </c>
      <c r="H189" s="210">
        <v>12</v>
      </c>
      <c r="L189" s="133"/>
      <c r="M189" s="135"/>
      <c r="T189" s="136"/>
      <c r="AT189" s="134" t="s">
        <v>153</v>
      </c>
      <c r="AU189" s="134" t="s">
        <v>85</v>
      </c>
      <c r="AV189" s="13" t="s">
        <v>85</v>
      </c>
      <c r="AW189" s="13" t="s">
        <v>32</v>
      </c>
      <c r="AX189" s="13" t="s">
        <v>83</v>
      </c>
      <c r="AY189" s="134" t="s">
        <v>144</v>
      </c>
    </row>
    <row r="190" spans="2:65" s="1" customFormat="1" ht="62.65" customHeight="1">
      <c r="B190" s="27"/>
      <c r="C190" s="201" t="s">
        <v>363</v>
      </c>
      <c r="D190" s="201" t="s">
        <v>146</v>
      </c>
      <c r="E190" s="202" t="s">
        <v>1031</v>
      </c>
      <c r="F190" s="203" t="s">
        <v>1032</v>
      </c>
      <c r="G190" s="204" t="s">
        <v>384</v>
      </c>
      <c r="H190" s="205">
        <v>8</v>
      </c>
      <c r="I190" s="192"/>
      <c r="J190" s="206">
        <f>ROUND(I190*H190,2)</f>
        <v>0</v>
      </c>
      <c r="K190" s="203" t="s">
        <v>150</v>
      </c>
      <c r="L190" s="27"/>
      <c r="M190" s="123" t="s">
        <v>1</v>
      </c>
      <c r="N190" s="124" t="s">
        <v>42</v>
      </c>
      <c r="O190" s="125">
        <v>1.0999999999999999E-2</v>
      </c>
      <c r="P190" s="125">
        <f>O190*H190</f>
        <v>8.7999999999999995E-2</v>
      </c>
      <c r="Q190" s="125">
        <v>0</v>
      </c>
      <c r="R190" s="125">
        <f>Q190*H190</f>
        <v>0</v>
      </c>
      <c r="S190" s="125">
        <v>0</v>
      </c>
      <c r="T190" s="126">
        <f>S190*H190</f>
        <v>0</v>
      </c>
      <c r="AR190" s="127" t="s">
        <v>151</v>
      </c>
      <c r="AT190" s="127" t="s">
        <v>146</v>
      </c>
      <c r="AU190" s="127" t="s">
        <v>85</v>
      </c>
      <c r="AY190" s="17" t="s">
        <v>144</v>
      </c>
      <c r="BE190" s="128">
        <f>IF(N190="základní",J190,0)</f>
        <v>0</v>
      </c>
      <c r="BF190" s="128">
        <f>IF(N190="snížená",J190,0)</f>
        <v>0</v>
      </c>
      <c r="BG190" s="128">
        <f>IF(N190="zákl. přenesená",J190,0)</f>
        <v>0</v>
      </c>
      <c r="BH190" s="128">
        <f>IF(N190="sníž. přenesená",J190,0)</f>
        <v>0</v>
      </c>
      <c r="BI190" s="128">
        <f>IF(N190="nulová",J190,0)</f>
        <v>0</v>
      </c>
      <c r="BJ190" s="17" t="s">
        <v>83</v>
      </c>
      <c r="BK190" s="128">
        <f>ROUND(I190*H190,2)</f>
        <v>0</v>
      </c>
      <c r="BL190" s="17" t="s">
        <v>151</v>
      </c>
      <c r="BM190" s="127" t="s">
        <v>1033</v>
      </c>
    </row>
    <row r="191" spans="2:65" s="12" customFormat="1">
      <c r="B191" s="129"/>
      <c r="D191" s="207" t="s">
        <v>153</v>
      </c>
      <c r="E191" s="130" t="s">
        <v>1</v>
      </c>
      <c r="F191" s="208" t="s">
        <v>1022</v>
      </c>
      <c r="H191" s="130" t="s">
        <v>1</v>
      </c>
      <c r="L191" s="129"/>
      <c r="M191" s="131"/>
      <c r="T191" s="132"/>
      <c r="AT191" s="130" t="s">
        <v>153</v>
      </c>
      <c r="AU191" s="130" t="s">
        <v>85</v>
      </c>
      <c r="AV191" s="12" t="s">
        <v>83</v>
      </c>
      <c r="AW191" s="12" t="s">
        <v>32</v>
      </c>
      <c r="AX191" s="12" t="s">
        <v>76</v>
      </c>
      <c r="AY191" s="130" t="s">
        <v>144</v>
      </c>
    </row>
    <row r="192" spans="2:65" s="13" customFormat="1">
      <c r="B192" s="133"/>
      <c r="D192" s="207" t="s">
        <v>153</v>
      </c>
      <c r="E192" s="134" t="s">
        <v>1</v>
      </c>
      <c r="F192" s="209" t="s">
        <v>1034</v>
      </c>
      <c r="H192" s="210">
        <v>8</v>
      </c>
      <c r="L192" s="133"/>
      <c r="M192" s="135"/>
      <c r="T192" s="136"/>
      <c r="AT192" s="134" t="s">
        <v>153</v>
      </c>
      <c r="AU192" s="134" t="s">
        <v>85</v>
      </c>
      <c r="AV192" s="13" t="s">
        <v>85</v>
      </c>
      <c r="AW192" s="13" t="s">
        <v>32</v>
      </c>
      <c r="AX192" s="13" t="s">
        <v>83</v>
      </c>
      <c r="AY192" s="134" t="s">
        <v>144</v>
      </c>
    </row>
    <row r="193" spans="2:65" s="1" customFormat="1" ht="62.65" customHeight="1">
      <c r="B193" s="27"/>
      <c r="C193" s="201" t="s">
        <v>369</v>
      </c>
      <c r="D193" s="201" t="s">
        <v>146</v>
      </c>
      <c r="E193" s="202" t="s">
        <v>1035</v>
      </c>
      <c r="F193" s="203" t="s">
        <v>1036</v>
      </c>
      <c r="G193" s="204" t="s">
        <v>384</v>
      </c>
      <c r="H193" s="205">
        <v>16</v>
      </c>
      <c r="I193" s="192"/>
      <c r="J193" s="206">
        <f>ROUND(I193*H193,2)</f>
        <v>0</v>
      </c>
      <c r="K193" s="203" t="s">
        <v>150</v>
      </c>
      <c r="L193" s="27"/>
      <c r="M193" s="123" t="s">
        <v>1</v>
      </c>
      <c r="N193" s="124" t="s">
        <v>42</v>
      </c>
      <c r="O193" s="125">
        <v>1.4E-2</v>
      </c>
      <c r="P193" s="125">
        <f>O193*H193</f>
        <v>0.224</v>
      </c>
      <c r="Q193" s="125">
        <v>0</v>
      </c>
      <c r="R193" s="125">
        <f>Q193*H193</f>
        <v>0</v>
      </c>
      <c r="S193" s="125">
        <v>0</v>
      </c>
      <c r="T193" s="126">
        <f>S193*H193</f>
        <v>0</v>
      </c>
      <c r="AR193" s="127" t="s">
        <v>151</v>
      </c>
      <c r="AT193" s="127" t="s">
        <v>146</v>
      </c>
      <c r="AU193" s="127" t="s">
        <v>85</v>
      </c>
      <c r="AY193" s="17" t="s">
        <v>144</v>
      </c>
      <c r="BE193" s="128">
        <f>IF(N193="základní",J193,0)</f>
        <v>0</v>
      </c>
      <c r="BF193" s="128">
        <f>IF(N193="snížená",J193,0)</f>
        <v>0</v>
      </c>
      <c r="BG193" s="128">
        <f>IF(N193="zákl. přenesená",J193,0)</f>
        <v>0</v>
      </c>
      <c r="BH193" s="128">
        <f>IF(N193="sníž. přenesená",J193,0)</f>
        <v>0</v>
      </c>
      <c r="BI193" s="128">
        <f>IF(N193="nulová",J193,0)</f>
        <v>0</v>
      </c>
      <c r="BJ193" s="17" t="s">
        <v>83</v>
      </c>
      <c r="BK193" s="128">
        <f>ROUND(I193*H193,2)</f>
        <v>0</v>
      </c>
      <c r="BL193" s="17" t="s">
        <v>151</v>
      </c>
      <c r="BM193" s="127" t="s">
        <v>1037</v>
      </c>
    </row>
    <row r="194" spans="2:65" s="12" customFormat="1">
      <c r="B194" s="129"/>
      <c r="D194" s="207" t="s">
        <v>153</v>
      </c>
      <c r="E194" s="130" t="s">
        <v>1</v>
      </c>
      <c r="F194" s="208" t="s">
        <v>1022</v>
      </c>
      <c r="H194" s="130" t="s">
        <v>1</v>
      </c>
      <c r="L194" s="129"/>
      <c r="M194" s="131"/>
      <c r="T194" s="132"/>
      <c r="AT194" s="130" t="s">
        <v>153</v>
      </c>
      <c r="AU194" s="130" t="s">
        <v>85</v>
      </c>
      <c r="AV194" s="12" t="s">
        <v>83</v>
      </c>
      <c r="AW194" s="12" t="s">
        <v>32</v>
      </c>
      <c r="AX194" s="12" t="s">
        <v>76</v>
      </c>
      <c r="AY194" s="130" t="s">
        <v>144</v>
      </c>
    </row>
    <row r="195" spans="2:65" s="13" customFormat="1">
      <c r="B195" s="133"/>
      <c r="D195" s="207" t="s">
        <v>153</v>
      </c>
      <c r="E195" s="134" t="s">
        <v>1</v>
      </c>
      <c r="F195" s="209" t="s">
        <v>1038</v>
      </c>
      <c r="H195" s="210">
        <v>16</v>
      </c>
      <c r="L195" s="133"/>
      <c r="M195" s="135"/>
      <c r="T195" s="136"/>
      <c r="AT195" s="134" t="s">
        <v>153</v>
      </c>
      <c r="AU195" s="134" t="s">
        <v>85</v>
      </c>
      <c r="AV195" s="13" t="s">
        <v>85</v>
      </c>
      <c r="AW195" s="13" t="s">
        <v>32</v>
      </c>
      <c r="AX195" s="13" t="s">
        <v>83</v>
      </c>
      <c r="AY195" s="134" t="s">
        <v>144</v>
      </c>
    </row>
    <row r="196" spans="2:65" s="1" customFormat="1" ht="55.5" customHeight="1">
      <c r="B196" s="27"/>
      <c r="C196" s="201" t="s">
        <v>375</v>
      </c>
      <c r="D196" s="201" t="s">
        <v>146</v>
      </c>
      <c r="E196" s="202" t="s">
        <v>1039</v>
      </c>
      <c r="F196" s="203" t="s">
        <v>1040</v>
      </c>
      <c r="G196" s="204" t="s">
        <v>384</v>
      </c>
      <c r="H196" s="205">
        <v>114</v>
      </c>
      <c r="I196" s="192"/>
      <c r="J196" s="206">
        <f>ROUND(I196*H196,2)</f>
        <v>0</v>
      </c>
      <c r="K196" s="203" t="s">
        <v>150</v>
      </c>
      <c r="L196" s="27"/>
      <c r="M196" s="123" t="s">
        <v>1</v>
      </c>
      <c r="N196" s="124" t="s">
        <v>42</v>
      </c>
      <c r="O196" s="125">
        <v>1E-3</v>
      </c>
      <c r="P196" s="125">
        <f>O196*H196</f>
        <v>0.114</v>
      </c>
      <c r="Q196" s="125">
        <v>0</v>
      </c>
      <c r="R196" s="125">
        <f>Q196*H196</f>
        <v>0</v>
      </c>
      <c r="S196" s="125">
        <v>0</v>
      </c>
      <c r="T196" s="126">
        <f>S196*H196</f>
        <v>0</v>
      </c>
      <c r="AR196" s="127" t="s">
        <v>151</v>
      </c>
      <c r="AT196" s="127" t="s">
        <v>146</v>
      </c>
      <c r="AU196" s="127" t="s">
        <v>85</v>
      </c>
      <c r="AY196" s="17" t="s">
        <v>144</v>
      </c>
      <c r="BE196" s="128">
        <f>IF(N196="základní",J196,0)</f>
        <v>0</v>
      </c>
      <c r="BF196" s="128">
        <f>IF(N196="snížená",J196,0)</f>
        <v>0</v>
      </c>
      <c r="BG196" s="128">
        <f>IF(N196="zákl. přenesená",J196,0)</f>
        <v>0</v>
      </c>
      <c r="BH196" s="128">
        <f>IF(N196="sníž. přenesená",J196,0)</f>
        <v>0</v>
      </c>
      <c r="BI196" s="128">
        <f>IF(N196="nulová",J196,0)</f>
        <v>0</v>
      </c>
      <c r="BJ196" s="17" t="s">
        <v>83</v>
      </c>
      <c r="BK196" s="128">
        <f>ROUND(I196*H196,2)</f>
        <v>0</v>
      </c>
      <c r="BL196" s="17" t="s">
        <v>151</v>
      </c>
      <c r="BM196" s="127" t="s">
        <v>1041</v>
      </c>
    </row>
    <row r="197" spans="2:65" s="12" customFormat="1">
      <c r="B197" s="129"/>
      <c r="D197" s="207" t="s">
        <v>153</v>
      </c>
      <c r="E197" s="130" t="s">
        <v>1</v>
      </c>
      <c r="F197" s="208" t="s">
        <v>430</v>
      </c>
      <c r="H197" s="130" t="s">
        <v>1</v>
      </c>
      <c r="L197" s="129"/>
      <c r="M197" s="131"/>
      <c r="T197" s="132"/>
      <c r="AT197" s="130" t="s">
        <v>153</v>
      </c>
      <c r="AU197" s="130" t="s">
        <v>85</v>
      </c>
      <c r="AV197" s="12" t="s">
        <v>83</v>
      </c>
      <c r="AW197" s="12" t="s">
        <v>32</v>
      </c>
      <c r="AX197" s="12" t="s">
        <v>76</v>
      </c>
      <c r="AY197" s="130" t="s">
        <v>144</v>
      </c>
    </row>
    <row r="198" spans="2:65" s="13" customFormat="1">
      <c r="B198" s="133"/>
      <c r="D198" s="207" t="s">
        <v>153</v>
      </c>
      <c r="E198" s="134" t="s">
        <v>1</v>
      </c>
      <c r="F198" s="209" t="s">
        <v>1042</v>
      </c>
      <c r="H198" s="210">
        <v>114</v>
      </c>
      <c r="L198" s="133"/>
      <c r="M198" s="135"/>
      <c r="T198" s="136"/>
      <c r="AT198" s="134" t="s">
        <v>153</v>
      </c>
      <c r="AU198" s="134" t="s">
        <v>85</v>
      </c>
      <c r="AV198" s="13" t="s">
        <v>85</v>
      </c>
      <c r="AW198" s="13" t="s">
        <v>32</v>
      </c>
      <c r="AX198" s="13" t="s">
        <v>83</v>
      </c>
      <c r="AY198" s="134" t="s">
        <v>144</v>
      </c>
    </row>
    <row r="199" spans="2:65" s="1" customFormat="1" ht="55.5" customHeight="1">
      <c r="B199" s="27"/>
      <c r="C199" s="201" t="s">
        <v>381</v>
      </c>
      <c r="D199" s="201" t="s">
        <v>146</v>
      </c>
      <c r="E199" s="202" t="s">
        <v>1043</v>
      </c>
      <c r="F199" s="203" t="s">
        <v>1044</v>
      </c>
      <c r="G199" s="204" t="s">
        <v>384</v>
      </c>
      <c r="H199" s="205">
        <v>152</v>
      </c>
      <c r="I199" s="192"/>
      <c r="J199" s="206">
        <f>ROUND(I199*H199,2)</f>
        <v>0</v>
      </c>
      <c r="K199" s="203" t="s">
        <v>150</v>
      </c>
      <c r="L199" s="27"/>
      <c r="M199" s="123" t="s">
        <v>1</v>
      </c>
      <c r="N199" s="124" t="s">
        <v>42</v>
      </c>
      <c r="O199" s="125">
        <v>2E-3</v>
      </c>
      <c r="P199" s="125">
        <f>O199*H199</f>
        <v>0.30399999999999999</v>
      </c>
      <c r="Q199" s="125">
        <v>0</v>
      </c>
      <c r="R199" s="125">
        <f>Q199*H199</f>
        <v>0</v>
      </c>
      <c r="S199" s="125">
        <v>0</v>
      </c>
      <c r="T199" s="126">
        <f>S199*H199</f>
        <v>0</v>
      </c>
      <c r="AR199" s="127" t="s">
        <v>151</v>
      </c>
      <c r="AT199" s="127" t="s">
        <v>146</v>
      </c>
      <c r="AU199" s="127" t="s">
        <v>85</v>
      </c>
      <c r="AY199" s="17" t="s">
        <v>144</v>
      </c>
      <c r="BE199" s="128">
        <f>IF(N199="základní",J199,0)</f>
        <v>0</v>
      </c>
      <c r="BF199" s="128">
        <f>IF(N199="snížená",J199,0)</f>
        <v>0</v>
      </c>
      <c r="BG199" s="128">
        <f>IF(N199="zákl. přenesená",J199,0)</f>
        <v>0</v>
      </c>
      <c r="BH199" s="128">
        <f>IF(N199="sníž. přenesená",J199,0)</f>
        <v>0</v>
      </c>
      <c r="BI199" s="128">
        <f>IF(N199="nulová",J199,0)</f>
        <v>0</v>
      </c>
      <c r="BJ199" s="17" t="s">
        <v>83</v>
      </c>
      <c r="BK199" s="128">
        <f>ROUND(I199*H199,2)</f>
        <v>0</v>
      </c>
      <c r="BL199" s="17" t="s">
        <v>151</v>
      </c>
      <c r="BM199" s="127" t="s">
        <v>1045</v>
      </c>
    </row>
    <row r="200" spans="2:65" s="12" customFormat="1">
      <c r="B200" s="129"/>
      <c r="D200" s="207" t="s">
        <v>153</v>
      </c>
      <c r="E200" s="130" t="s">
        <v>1</v>
      </c>
      <c r="F200" s="208" t="s">
        <v>430</v>
      </c>
      <c r="H200" s="130" t="s">
        <v>1</v>
      </c>
      <c r="L200" s="129"/>
      <c r="M200" s="131"/>
      <c r="T200" s="132"/>
      <c r="AT200" s="130" t="s">
        <v>153</v>
      </c>
      <c r="AU200" s="130" t="s">
        <v>85</v>
      </c>
      <c r="AV200" s="12" t="s">
        <v>83</v>
      </c>
      <c r="AW200" s="12" t="s">
        <v>32</v>
      </c>
      <c r="AX200" s="12" t="s">
        <v>76</v>
      </c>
      <c r="AY200" s="130" t="s">
        <v>144</v>
      </c>
    </row>
    <row r="201" spans="2:65" s="13" customFormat="1">
      <c r="B201" s="133"/>
      <c r="D201" s="207" t="s">
        <v>153</v>
      </c>
      <c r="E201" s="134" t="s">
        <v>1</v>
      </c>
      <c r="F201" s="209" t="s">
        <v>1046</v>
      </c>
      <c r="H201" s="210">
        <v>152</v>
      </c>
      <c r="L201" s="133"/>
      <c r="M201" s="135"/>
      <c r="T201" s="136"/>
      <c r="AT201" s="134" t="s">
        <v>153</v>
      </c>
      <c r="AU201" s="134" t="s">
        <v>85</v>
      </c>
      <c r="AV201" s="13" t="s">
        <v>85</v>
      </c>
      <c r="AW201" s="13" t="s">
        <v>32</v>
      </c>
      <c r="AX201" s="13" t="s">
        <v>83</v>
      </c>
      <c r="AY201" s="134" t="s">
        <v>144</v>
      </c>
    </row>
    <row r="202" spans="2:65" s="1" customFormat="1" ht="55.5" customHeight="1">
      <c r="B202" s="27"/>
      <c r="C202" s="201" t="s">
        <v>386</v>
      </c>
      <c r="D202" s="201" t="s">
        <v>146</v>
      </c>
      <c r="E202" s="202" t="s">
        <v>1047</v>
      </c>
      <c r="F202" s="203" t="s">
        <v>1048</v>
      </c>
      <c r="G202" s="204" t="s">
        <v>384</v>
      </c>
      <c r="H202" s="205">
        <v>57</v>
      </c>
      <c r="I202" s="192"/>
      <c r="J202" s="206">
        <f>ROUND(I202*H202,2)</f>
        <v>0</v>
      </c>
      <c r="K202" s="203" t="s">
        <v>150</v>
      </c>
      <c r="L202" s="27"/>
      <c r="M202" s="123" t="s">
        <v>1</v>
      </c>
      <c r="N202" s="124" t="s">
        <v>42</v>
      </c>
      <c r="O202" s="125">
        <v>5.0000000000000001E-3</v>
      </c>
      <c r="P202" s="125">
        <f>O202*H202</f>
        <v>0.28500000000000003</v>
      </c>
      <c r="Q202" s="125">
        <v>0</v>
      </c>
      <c r="R202" s="125">
        <f>Q202*H202</f>
        <v>0</v>
      </c>
      <c r="S202" s="125">
        <v>0</v>
      </c>
      <c r="T202" s="126">
        <f>S202*H202</f>
        <v>0</v>
      </c>
      <c r="AR202" s="127" t="s">
        <v>151</v>
      </c>
      <c r="AT202" s="127" t="s">
        <v>146</v>
      </c>
      <c r="AU202" s="127" t="s">
        <v>85</v>
      </c>
      <c r="AY202" s="17" t="s">
        <v>144</v>
      </c>
      <c r="BE202" s="128">
        <f>IF(N202="základní",J202,0)</f>
        <v>0</v>
      </c>
      <c r="BF202" s="128">
        <f>IF(N202="snížená",J202,0)</f>
        <v>0</v>
      </c>
      <c r="BG202" s="128">
        <f>IF(N202="zákl. přenesená",J202,0)</f>
        <v>0</v>
      </c>
      <c r="BH202" s="128">
        <f>IF(N202="sníž. přenesená",J202,0)</f>
        <v>0</v>
      </c>
      <c r="BI202" s="128">
        <f>IF(N202="nulová",J202,0)</f>
        <v>0</v>
      </c>
      <c r="BJ202" s="17" t="s">
        <v>83</v>
      </c>
      <c r="BK202" s="128">
        <f>ROUND(I202*H202,2)</f>
        <v>0</v>
      </c>
      <c r="BL202" s="17" t="s">
        <v>151</v>
      </c>
      <c r="BM202" s="127" t="s">
        <v>1049</v>
      </c>
    </row>
    <row r="203" spans="2:65" s="12" customFormat="1">
      <c r="B203" s="129"/>
      <c r="D203" s="207" t="s">
        <v>153</v>
      </c>
      <c r="E203" s="130" t="s">
        <v>1</v>
      </c>
      <c r="F203" s="208" t="s">
        <v>430</v>
      </c>
      <c r="H203" s="130" t="s">
        <v>1</v>
      </c>
      <c r="L203" s="129"/>
      <c r="M203" s="131"/>
      <c r="T203" s="132"/>
      <c r="AT203" s="130" t="s">
        <v>153</v>
      </c>
      <c r="AU203" s="130" t="s">
        <v>85</v>
      </c>
      <c r="AV203" s="12" t="s">
        <v>83</v>
      </c>
      <c r="AW203" s="12" t="s">
        <v>32</v>
      </c>
      <c r="AX203" s="12" t="s">
        <v>76</v>
      </c>
      <c r="AY203" s="130" t="s">
        <v>144</v>
      </c>
    </row>
    <row r="204" spans="2:65" s="13" customFormat="1">
      <c r="B204" s="133"/>
      <c r="D204" s="207" t="s">
        <v>153</v>
      </c>
      <c r="E204" s="134" t="s">
        <v>1</v>
      </c>
      <c r="F204" s="209" t="s">
        <v>1050</v>
      </c>
      <c r="H204" s="210">
        <v>57</v>
      </c>
      <c r="L204" s="133"/>
      <c r="M204" s="135"/>
      <c r="T204" s="136"/>
      <c r="AT204" s="134" t="s">
        <v>153</v>
      </c>
      <c r="AU204" s="134" t="s">
        <v>85</v>
      </c>
      <c r="AV204" s="13" t="s">
        <v>85</v>
      </c>
      <c r="AW204" s="13" t="s">
        <v>32</v>
      </c>
      <c r="AX204" s="13" t="s">
        <v>83</v>
      </c>
      <c r="AY204" s="134" t="s">
        <v>144</v>
      </c>
    </row>
    <row r="205" spans="2:65" s="1" customFormat="1" ht="55.5" customHeight="1">
      <c r="B205" s="27"/>
      <c r="C205" s="201" t="s">
        <v>390</v>
      </c>
      <c r="D205" s="201" t="s">
        <v>146</v>
      </c>
      <c r="E205" s="202" t="s">
        <v>1051</v>
      </c>
      <c r="F205" s="203" t="s">
        <v>1052</v>
      </c>
      <c r="G205" s="204" t="s">
        <v>384</v>
      </c>
      <c r="H205" s="205">
        <v>38</v>
      </c>
      <c r="I205" s="192"/>
      <c r="J205" s="206">
        <f>ROUND(I205*H205,2)</f>
        <v>0</v>
      </c>
      <c r="K205" s="203" t="s">
        <v>150</v>
      </c>
      <c r="L205" s="27"/>
      <c r="M205" s="123" t="s">
        <v>1</v>
      </c>
      <c r="N205" s="124" t="s">
        <v>42</v>
      </c>
      <c r="O205" s="125">
        <v>6.0000000000000001E-3</v>
      </c>
      <c r="P205" s="125">
        <f>O205*H205</f>
        <v>0.22800000000000001</v>
      </c>
      <c r="Q205" s="125">
        <v>0</v>
      </c>
      <c r="R205" s="125">
        <f>Q205*H205</f>
        <v>0</v>
      </c>
      <c r="S205" s="125">
        <v>0</v>
      </c>
      <c r="T205" s="126">
        <f>S205*H205</f>
        <v>0</v>
      </c>
      <c r="AR205" s="127" t="s">
        <v>151</v>
      </c>
      <c r="AT205" s="127" t="s">
        <v>146</v>
      </c>
      <c r="AU205" s="127" t="s">
        <v>85</v>
      </c>
      <c r="AY205" s="17" t="s">
        <v>144</v>
      </c>
      <c r="BE205" s="128">
        <f>IF(N205="základní",J205,0)</f>
        <v>0</v>
      </c>
      <c r="BF205" s="128">
        <f>IF(N205="snížená",J205,0)</f>
        <v>0</v>
      </c>
      <c r="BG205" s="128">
        <f>IF(N205="zákl. přenesená",J205,0)</f>
        <v>0</v>
      </c>
      <c r="BH205" s="128">
        <f>IF(N205="sníž. přenesená",J205,0)</f>
        <v>0</v>
      </c>
      <c r="BI205" s="128">
        <f>IF(N205="nulová",J205,0)</f>
        <v>0</v>
      </c>
      <c r="BJ205" s="17" t="s">
        <v>83</v>
      </c>
      <c r="BK205" s="128">
        <f>ROUND(I205*H205,2)</f>
        <v>0</v>
      </c>
      <c r="BL205" s="17" t="s">
        <v>151</v>
      </c>
      <c r="BM205" s="127" t="s">
        <v>1053</v>
      </c>
    </row>
    <row r="206" spans="2:65" s="12" customFormat="1">
      <c r="B206" s="129"/>
      <c r="D206" s="207" t="s">
        <v>153</v>
      </c>
      <c r="E206" s="130" t="s">
        <v>1</v>
      </c>
      <c r="F206" s="208" t="s">
        <v>430</v>
      </c>
      <c r="H206" s="130" t="s">
        <v>1</v>
      </c>
      <c r="L206" s="129"/>
      <c r="M206" s="131"/>
      <c r="T206" s="132"/>
      <c r="AT206" s="130" t="s">
        <v>153</v>
      </c>
      <c r="AU206" s="130" t="s">
        <v>85</v>
      </c>
      <c r="AV206" s="12" t="s">
        <v>83</v>
      </c>
      <c r="AW206" s="12" t="s">
        <v>32</v>
      </c>
      <c r="AX206" s="12" t="s">
        <v>76</v>
      </c>
      <c r="AY206" s="130" t="s">
        <v>144</v>
      </c>
    </row>
    <row r="207" spans="2:65" s="13" customFormat="1">
      <c r="B207" s="133"/>
      <c r="D207" s="207" t="s">
        <v>153</v>
      </c>
      <c r="E207" s="134" t="s">
        <v>1</v>
      </c>
      <c r="F207" s="209" t="s">
        <v>1054</v>
      </c>
      <c r="H207" s="210">
        <v>38</v>
      </c>
      <c r="L207" s="133"/>
      <c r="M207" s="135"/>
      <c r="T207" s="136"/>
      <c r="AT207" s="134" t="s">
        <v>153</v>
      </c>
      <c r="AU207" s="134" t="s">
        <v>85</v>
      </c>
      <c r="AV207" s="13" t="s">
        <v>85</v>
      </c>
      <c r="AW207" s="13" t="s">
        <v>32</v>
      </c>
      <c r="AX207" s="13" t="s">
        <v>83</v>
      </c>
      <c r="AY207" s="134" t="s">
        <v>144</v>
      </c>
    </row>
    <row r="208" spans="2:65" s="1" customFormat="1" ht="55.5" customHeight="1">
      <c r="B208" s="27"/>
      <c r="C208" s="201" t="s">
        <v>396</v>
      </c>
      <c r="D208" s="201" t="s">
        <v>146</v>
      </c>
      <c r="E208" s="202" t="s">
        <v>1055</v>
      </c>
      <c r="F208" s="203" t="s">
        <v>1056</v>
      </c>
      <c r="G208" s="204" t="s">
        <v>384</v>
      </c>
      <c r="H208" s="205">
        <v>76</v>
      </c>
      <c r="I208" s="192"/>
      <c r="J208" s="206">
        <f>ROUND(I208*H208,2)</f>
        <v>0</v>
      </c>
      <c r="K208" s="203" t="s">
        <v>150</v>
      </c>
      <c r="L208" s="27"/>
      <c r="M208" s="123" t="s">
        <v>1</v>
      </c>
      <c r="N208" s="124" t="s">
        <v>42</v>
      </c>
      <c r="O208" s="125">
        <v>8.9999999999999993E-3</v>
      </c>
      <c r="P208" s="125">
        <f>O208*H208</f>
        <v>0.68399999999999994</v>
      </c>
      <c r="Q208" s="125">
        <v>0</v>
      </c>
      <c r="R208" s="125">
        <f>Q208*H208</f>
        <v>0</v>
      </c>
      <c r="S208" s="125">
        <v>0</v>
      </c>
      <c r="T208" s="126">
        <f>S208*H208</f>
        <v>0</v>
      </c>
      <c r="AR208" s="127" t="s">
        <v>151</v>
      </c>
      <c r="AT208" s="127" t="s">
        <v>146</v>
      </c>
      <c r="AU208" s="127" t="s">
        <v>85</v>
      </c>
      <c r="AY208" s="17" t="s">
        <v>144</v>
      </c>
      <c r="BE208" s="128">
        <f>IF(N208="základní",J208,0)</f>
        <v>0</v>
      </c>
      <c r="BF208" s="128">
        <f>IF(N208="snížená",J208,0)</f>
        <v>0</v>
      </c>
      <c r="BG208" s="128">
        <f>IF(N208="zákl. přenesená",J208,0)</f>
        <v>0</v>
      </c>
      <c r="BH208" s="128">
        <f>IF(N208="sníž. přenesená",J208,0)</f>
        <v>0</v>
      </c>
      <c r="BI208" s="128">
        <f>IF(N208="nulová",J208,0)</f>
        <v>0</v>
      </c>
      <c r="BJ208" s="17" t="s">
        <v>83</v>
      </c>
      <c r="BK208" s="128">
        <f>ROUND(I208*H208,2)</f>
        <v>0</v>
      </c>
      <c r="BL208" s="17" t="s">
        <v>151</v>
      </c>
      <c r="BM208" s="127" t="s">
        <v>1057</v>
      </c>
    </row>
    <row r="209" spans="2:65" s="12" customFormat="1">
      <c r="B209" s="129"/>
      <c r="D209" s="207" t="s">
        <v>153</v>
      </c>
      <c r="E209" s="130" t="s">
        <v>1</v>
      </c>
      <c r="F209" s="208" t="s">
        <v>430</v>
      </c>
      <c r="H209" s="130" t="s">
        <v>1</v>
      </c>
      <c r="L209" s="129"/>
      <c r="M209" s="131"/>
      <c r="T209" s="132"/>
      <c r="AT209" s="130" t="s">
        <v>153</v>
      </c>
      <c r="AU209" s="130" t="s">
        <v>85</v>
      </c>
      <c r="AV209" s="12" t="s">
        <v>83</v>
      </c>
      <c r="AW209" s="12" t="s">
        <v>32</v>
      </c>
      <c r="AX209" s="12" t="s">
        <v>76</v>
      </c>
      <c r="AY209" s="130" t="s">
        <v>144</v>
      </c>
    </row>
    <row r="210" spans="2:65" s="13" customFormat="1">
      <c r="B210" s="133"/>
      <c r="D210" s="207" t="s">
        <v>153</v>
      </c>
      <c r="E210" s="134" t="s">
        <v>1</v>
      </c>
      <c r="F210" s="209" t="s">
        <v>1058</v>
      </c>
      <c r="H210" s="210">
        <v>76</v>
      </c>
      <c r="L210" s="133"/>
      <c r="M210" s="135"/>
      <c r="T210" s="136"/>
      <c r="AT210" s="134" t="s">
        <v>153</v>
      </c>
      <c r="AU210" s="134" t="s">
        <v>85</v>
      </c>
      <c r="AV210" s="13" t="s">
        <v>85</v>
      </c>
      <c r="AW210" s="13" t="s">
        <v>32</v>
      </c>
      <c r="AX210" s="13" t="s">
        <v>83</v>
      </c>
      <c r="AY210" s="134" t="s">
        <v>144</v>
      </c>
    </row>
    <row r="211" spans="2:65" s="1" customFormat="1" ht="55.5" customHeight="1">
      <c r="B211" s="27"/>
      <c r="C211" s="201" t="s">
        <v>402</v>
      </c>
      <c r="D211" s="201" t="s">
        <v>146</v>
      </c>
      <c r="E211" s="202" t="s">
        <v>1059</v>
      </c>
      <c r="F211" s="203" t="s">
        <v>1060</v>
      </c>
      <c r="G211" s="204" t="s">
        <v>384</v>
      </c>
      <c r="H211" s="205">
        <v>19</v>
      </c>
      <c r="I211" s="192"/>
      <c r="J211" s="206">
        <f>ROUND(I211*H211,2)</f>
        <v>0</v>
      </c>
      <c r="K211" s="203" t="s">
        <v>1</v>
      </c>
      <c r="L211" s="27"/>
      <c r="M211" s="123" t="s">
        <v>1</v>
      </c>
      <c r="N211" s="124" t="s">
        <v>42</v>
      </c>
      <c r="O211" s="125">
        <v>0.01</v>
      </c>
      <c r="P211" s="125">
        <f>O211*H211</f>
        <v>0.19</v>
      </c>
      <c r="Q211" s="125">
        <v>0</v>
      </c>
      <c r="R211" s="125">
        <f>Q211*H211</f>
        <v>0</v>
      </c>
      <c r="S211" s="125">
        <v>0</v>
      </c>
      <c r="T211" s="126">
        <f>S211*H211</f>
        <v>0</v>
      </c>
      <c r="AR211" s="127" t="s">
        <v>151</v>
      </c>
      <c r="AT211" s="127" t="s">
        <v>146</v>
      </c>
      <c r="AU211" s="127" t="s">
        <v>85</v>
      </c>
      <c r="AY211" s="17" t="s">
        <v>144</v>
      </c>
      <c r="BE211" s="128">
        <f>IF(N211="základní",J211,0)</f>
        <v>0</v>
      </c>
      <c r="BF211" s="128">
        <f>IF(N211="snížená",J211,0)</f>
        <v>0</v>
      </c>
      <c r="BG211" s="128">
        <f>IF(N211="zákl. přenesená",J211,0)</f>
        <v>0</v>
      </c>
      <c r="BH211" s="128">
        <f>IF(N211="sníž. přenesená",J211,0)</f>
        <v>0</v>
      </c>
      <c r="BI211" s="128">
        <f>IF(N211="nulová",J211,0)</f>
        <v>0</v>
      </c>
      <c r="BJ211" s="17" t="s">
        <v>83</v>
      </c>
      <c r="BK211" s="128">
        <f>ROUND(I211*H211,2)</f>
        <v>0</v>
      </c>
      <c r="BL211" s="17" t="s">
        <v>151</v>
      </c>
      <c r="BM211" s="127" t="s">
        <v>1061</v>
      </c>
    </row>
    <row r="212" spans="2:65" s="12" customFormat="1">
      <c r="B212" s="129"/>
      <c r="D212" s="207" t="s">
        <v>153</v>
      </c>
      <c r="E212" s="130" t="s">
        <v>1</v>
      </c>
      <c r="F212" s="208" t="s">
        <v>430</v>
      </c>
      <c r="H212" s="130" t="s">
        <v>1</v>
      </c>
      <c r="L212" s="129"/>
      <c r="M212" s="131"/>
      <c r="T212" s="132"/>
      <c r="AT212" s="130" t="s">
        <v>153</v>
      </c>
      <c r="AU212" s="130" t="s">
        <v>85</v>
      </c>
      <c r="AV212" s="12" t="s">
        <v>83</v>
      </c>
      <c r="AW212" s="12" t="s">
        <v>32</v>
      </c>
      <c r="AX212" s="12" t="s">
        <v>76</v>
      </c>
      <c r="AY212" s="130" t="s">
        <v>144</v>
      </c>
    </row>
    <row r="213" spans="2:65" s="13" customFormat="1">
      <c r="B213" s="133"/>
      <c r="D213" s="207" t="s">
        <v>153</v>
      </c>
      <c r="E213" s="134" t="s">
        <v>1</v>
      </c>
      <c r="F213" s="209" t="s">
        <v>1062</v>
      </c>
      <c r="H213" s="210">
        <v>19</v>
      </c>
      <c r="L213" s="133"/>
      <c r="M213" s="135"/>
      <c r="T213" s="136"/>
      <c r="AT213" s="134" t="s">
        <v>153</v>
      </c>
      <c r="AU213" s="134" t="s">
        <v>85</v>
      </c>
      <c r="AV213" s="13" t="s">
        <v>85</v>
      </c>
      <c r="AW213" s="13" t="s">
        <v>32</v>
      </c>
      <c r="AX213" s="13" t="s">
        <v>83</v>
      </c>
      <c r="AY213" s="134" t="s">
        <v>144</v>
      </c>
    </row>
    <row r="214" spans="2:65" s="1" customFormat="1" ht="55.5" customHeight="1">
      <c r="B214" s="27"/>
      <c r="C214" s="201" t="s">
        <v>407</v>
      </c>
      <c r="D214" s="201" t="s">
        <v>146</v>
      </c>
      <c r="E214" s="202" t="s">
        <v>1063</v>
      </c>
      <c r="F214" s="203" t="s">
        <v>1064</v>
      </c>
      <c r="G214" s="204" t="s">
        <v>384</v>
      </c>
      <c r="H214" s="205">
        <v>19</v>
      </c>
      <c r="I214" s="192"/>
      <c r="J214" s="206">
        <f>ROUND(I214*H214,2)</f>
        <v>0</v>
      </c>
      <c r="K214" s="203" t="s">
        <v>1</v>
      </c>
      <c r="L214" s="27"/>
      <c r="M214" s="123" t="s">
        <v>1</v>
      </c>
      <c r="N214" s="124" t="s">
        <v>42</v>
      </c>
      <c r="O214" s="125">
        <v>0.01</v>
      </c>
      <c r="P214" s="125">
        <f>O214*H214</f>
        <v>0.19</v>
      </c>
      <c r="Q214" s="125">
        <v>0</v>
      </c>
      <c r="R214" s="125">
        <f>Q214*H214</f>
        <v>0</v>
      </c>
      <c r="S214" s="125">
        <v>0</v>
      </c>
      <c r="T214" s="126">
        <f>S214*H214</f>
        <v>0</v>
      </c>
      <c r="AR214" s="127" t="s">
        <v>151</v>
      </c>
      <c r="AT214" s="127" t="s">
        <v>146</v>
      </c>
      <c r="AU214" s="127" t="s">
        <v>85</v>
      </c>
      <c r="AY214" s="17" t="s">
        <v>144</v>
      </c>
      <c r="BE214" s="128">
        <f>IF(N214="základní",J214,0)</f>
        <v>0</v>
      </c>
      <c r="BF214" s="128">
        <f>IF(N214="snížená",J214,0)</f>
        <v>0</v>
      </c>
      <c r="BG214" s="128">
        <f>IF(N214="zákl. přenesená",J214,0)</f>
        <v>0</v>
      </c>
      <c r="BH214" s="128">
        <f>IF(N214="sníž. přenesená",J214,0)</f>
        <v>0</v>
      </c>
      <c r="BI214" s="128">
        <f>IF(N214="nulová",J214,0)</f>
        <v>0</v>
      </c>
      <c r="BJ214" s="17" t="s">
        <v>83</v>
      </c>
      <c r="BK214" s="128">
        <f>ROUND(I214*H214,2)</f>
        <v>0</v>
      </c>
      <c r="BL214" s="17" t="s">
        <v>151</v>
      </c>
      <c r="BM214" s="127" t="s">
        <v>1065</v>
      </c>
    </row>
    <row r="215" spans="2:65" s="12" customFormat="1">
      <c r="B215" s="129"/>
      <c r="D215" s="207" t="s">
        <v>153</v>
      </c>
      <c r="E215" s="130" t="s">
        <v>1</v>
      </c>
      <c r="F215" s="208" t="s">
        <v>430</v>
      </c>
      <c r="H215" s="130" t="s">
        <v>1</v>
      </c>
      <c r="L215" s="129"/>
      <c r="M215" s="131"/>
      <c r="T215" s="132"/>
      <c r="AT215" s="130" t="s">
        <v>153</v>
      </c>
      <c r="AU215" s="130" t="s">
        <v>85</v>
      </c>
      <c r="AV215" s="12" t="s">
        <v>83</v>
      </c>
      <c r="AW215" s="12" t="s">
        <v>32</v>
      </c>
      <c r="AX215" s="12" t="s">
        <v>76</v>
      </c>
      <c r="AY215" s="130" t="s">
        <v>144</v>
      </c>
    </row>
    <row r="216" spans="2:65" s="13" customFormat="1">
      <c r="B216" s="133"/>
      <c r="D216" s="207" t="s">
        <v>153</v>
      </c>
      <c r="E216" s="134" t="s">
        <v>1</v>
      </c>
      <c r="F216" s="209" t="s">
        <v>1062</v>
      </c>
      <c r="H216" s="210">
        <v>19</v>
      </c>
      <c r="L216" s="133"/>
      <c r="M216" s="135"/>
      <c r="T216" s="136"/>
      <c r="AT216" s="134" t="s">
        <v>153</v>
      </c>
      <c r="AU216" s="134" t="s">
        <v>85</v>
      </c>
      <c r="AV216" s="13" t="s">
        <v>85</v>
      </c>
      <c r="AW216" s="13" t="s">
        <v>32</v>
      </c>
      <c r="AX216" s="13" t="s">
        <v>83</v>
      </c>
      <c r="AY216" s="134" t="s">
        <v>144</v>
      </c>
    </row>
    <row r="217" spans="2:65" s="1" customFormat="1" ht="62.65" customHeight="1">
      <c r="B217" s="27"/>
      <c r="C217" s="201" t="s">
        <v>411</v>
      </c>
      <c r="D217" s="201" t="s">
        <v>146</v>
      </c>
      <c r="E217" s="202" t="s">
        <v>177</v>
      </c>
      <c r="F217" s="203" t="s">
        <v>178</v>
      </c>
      <c r="G217" s="204" t="s">
        <v>149</v>
      </c>
      <c r="H217" s="205">
        <v>4.9749999999999996</v>
      </c>
      <c r="I217" s="192"/>
      <c r="J217" s="206">
        <f>ROUND(I217*H217,2)</f>
        <v>0</v>
      </c>
      <c r="K217" s="203" t="s">
        <v>150</v>
      </c>
      <c r="L217" s="27"/>
      <c r="M217" s="123" t="s">
        <v>1</v>
      </c>
      <c r="N217" s="124" t="s">
        <v>42</v>
      </c>
      <c r="O217" s="125">
        <v>8.6999999999999994E-2</v>
      </c>
      <c r="P217" s="125">
        <f>O217*H217</f>
        <v>0.43282499999999996</v>
      </c>
      <c r="Q217" s="125">
        <v>0</v>
      </c>
      <c r="R217" s="125">
        <f>Q217*H217</f>
        <v>0</v>
      </c>
      <c r="S217" s="125">
        <v>0</v>
      </c>
      <c r="T217" s="126">
        <f>S217*H217</f>
        <v>0</v>
      </c>
      <c r="AR217" s="127" t="s">
        <v>151</v>
      </c>
      <c r="AT217" s="127" t="s">
        <v>146</v>
      </c>
      <c r="AU217" s="127" t="s">
        <v>85</v>
      </c>
      <c r="AY217" s="17" t="s">
        <v>144</v>
      </c>
      <c r="BE217" s="128">
        <f>IF(N217="základní",J217,0)</f>
        <v>0</v>
      </c>
      <c r="BF217" s="128">
        <f>IF(N217="snížená",J217,0)</f>
        <v>0</v>
      </c>
      <c r="BG217" s="128">
        <f>IF(N217="zákl. přenesená",J217,0)</f>
        <v>0</v>
      </c>
      <c r="BH217" s="128">
        <f>IF(N217="sníž. přenesená",J217,0)</f>
        <v>0</v>
      </c>
      <c r="BI217" s="128">
        <f>IF(N217="nulová",J217,0)</f>
        <v>0</v>
      </c>
      <c r="BJ217" s="17" t="s">
        <v>83</v>
      </c>
      <c r="BK217" s="128">
        <f>ROUND(I217*H217,2)</f>
        <v>0</v>
      </c>
      <c r="BL217" s="17" t="s">
        <v>151</v>
      </c>
      <c r="BM217" s="127" t="s">
        <v>1066</v>
      </c>
    </row>
    <row r="218" spans="2:65" s="13" customFormat="1">
      <c r="B218" s="133"/>
      <c r="D218" s="207" t="s">
        <v>153</v>
      </c>
      <c r="E218" s="134" t="s">
        <v>1</v>
      </c>
      <c r="F218" s="209" t="s">
        <v>1067</v>
      </c>
      <c r="H218" s="210">
        <v>0.375</v>
      </c>
      <c r="L218" s="133"/>
      <c r="M218" s="135"/>
      <c r="T218" s="136"/>
      <c r="AT218" s="134" t="s">
        <v>153</v>
      </c>
      <c r="AU218" s="134" t="s">
        <v>85</v>
      </c>
      <c r="AV218" s="13" t="s">
        <v>85</v>
      </c>
      <c r="AW218" s="13" t="s">
        <v>32</v>
      </c>
      <c r="AX218" s="13" t="s">
        <v>76</v>
      </c>
      <c r="AY218" s="134" t="s">
        <v>144</v>
      </c>
    </row>
    <row r="219" spans="2:65" s="13" customFormat="1">
      <c r="B219" s="133"/>
      <c r="D219" s="207" t="s">
        <v>153</v>
      </c>
      <c r="E219" s="134" t="s">
        <v>1</v>
      </c>
      <c r="F219" s="209" t="s">
        <v>1068</v>
      </c>
      <c r="H219" s="210">
        <v>4.5999999999999996</v>
      </c>
      <c r="L219" s="133"/>
      <c r="M219" s="135"/>
      <c r="T219" s="136"/>
      <c r="AT219" s="134" t="s">
        <v>153</v>
      </c>
      <c r="AU219" s="134" t="s">
        <v>85</v>
      </c>
      <c r="AV219" s="13" t="s">
        <v>85</v>
      </c>
      <c r="AW219" s="13" t="s">
        <v>32</v>
      </c>
      <c r="AX219" s="13" t="s">
        <v>76</v>
      </c>
      <c r="AY219" s="134" t="s">
        <v>144</v>
      </c>
    </row>
    <row r="220" spans="2:65" s="14" customFormat="1">
      <c r="B220" s="137"/>
      <c r="D220" s="207" t="s">
        <v>153</v>
      </c>
      <c r="E220" s="138" t="s">
        <v>1</v>
      </c>
      <c r="F220" s="211" t="s">
        <v>175</v>
      </c>
      <c r="H220" s="212">
        <v>4.9749999999999996</v>
      </c>
      <c r="L220" s="137"/>
      <c r="M220" s="139"/>
      <c r="T220" s="140"/>
      <c r="AT220" s="138" t="s">
        <v>153</v>
      </c>
      <c r="AU220" s="138" t="s">
        <v>85</v>
      </c>
      <c r="AV220" s="14" t="s">
        <v>151</v>
      </c>
      <c r="AW220" s="14" t="s">
        <v>32</v>
      </c>
      <c r="AX220" s="14" t="s">
        <v>83</v>
      </c>
      <c r="AY220" s="138" t="s">
        <v>144</v>
      </c>
    </row>
    <row r="221" spans="2:65" s="1" customFormat="1" ht="66.75" customHeight="1">
      <c r="B221" s="27"/>
      <c r="C221" s="201" t="s">
        <v>416</v>
      </c>
      <c r="D221" s="201" t="s">
        <v>146</v>
      </c>
      <c r="E221" s="202" t="s">
        <v>186</v>
      </c>
      <c r="F221" s="203" t="s">
        <v>187</v>
      </c>
      <c r="G221" s="204" t="s">
        <v>149</v>
      </c>
      <c r="H221" s="205">
        <v>49.75</v>
      </c>
      <c r="I221" s="192"/>
      <c r="J221" s="206">
        <f>ROUND(I221*H221,2)</f>
        <v>0</v>
      </c>
      <c r="K221" s="203" t="s">
        <v>150</v>
      </c>
      <c r="L221" s="27"/>
      <c r="M221" s="123" t="s">
        <v>1</v>
      </c>
      <c r="N221" s="124" t="s">
        <v>42</v>
      </c>
      <c r="O221" s="125">
        <v>5.0000000000000001E-3</v>
      </c>
      <c r="P221" s="125">
        <f>O221*H221</f>
        <v>0.24875</v>
      </c>
      <c r="Q221" s="125">
        <v>0</v>
      </c>
      <c r="R221" s="125">
        <f>Q221*H221</f>
        <v>0</v>
      </c>
      <c r="S221" s="125">
        <v>0</v>
      </c>
      <c r="T221" s="126">
        <f>S221*H221</f>
        <v>0</v>
      </c>
      <c r="AR221" s="127" t="s">
        <v>151</v>
      </c>
      <c r="AT221" s="127" t="s">
        <v>146</v>
      </c>
      <c r="AU221" s="127" t="s">
        <v>85</v>
      </c>
      <c r="AY221" s="17" t="s">
        <v>144</v>
      </c>
      <c r="BE221" s="128">
        <f>IF(N221="základní",J221,0)</f>
        <v>0</v>
      </c>
      <c r="BF221" s="128">
        <f>IF(N221="snížená",J221,0)</f>
        <v>0</v>
      </c>
      <c r="BG221" s="128">
        <f>IF(N221="zákl. přenesená",J221,0)</f>
        <v>0</v>
      </c>
      <c r="BH221" s="128">
        <f>IF(N221="sníž. přenesená",J221,0)</f>
        <v>0</v>
      </c>
      <c r="BI221" s="128">
        <f>IF(N221="nulová",J221,0)</f>
        <v>0</v>
      </c>
      <c r="BJ221" s="17" t="s">
        <v>83</v>
      </c>
      <c r="BK221" s="128">
        <f>ROUND(I221*H221,2)</f>
        <v>0</v>
      </c>
      <c r="BL221" s="17" t="s">
        <v>151</v>
      </c>
      <c r="BM221" s="127" t="s">
        <v>1069</v>
      </c>
    </row>
    <row r="222" spans="2:65" s="12" customFormat="1">
      <c r="B222" s="129"/>
      <c r="D222" s="207" t="s">
        <v>153</v>
      </c>
      <c r="E222" s="130" t="s">
        <v>1</v>
      </c>
      <c r="F222" s="208" t="s">
        <v>189</v>
      </c>
      <c r="H222" s="130" t="s">
        <v>1</v>
      </c>
      <c r="L222" s="129"/>
      <c r="M222" s="131"/>
      <c r="T222" s="132"/>
      <c r="AT222" s="130" t="s">
        <v>153</v>
      </c>
      <c r="AU222" s="130" t="s">
        <v>85</v>
      </c>
      <c r="AV222" s="12" t="s">
        <v>83</v>
      </c>
      <c r="AW222" s="12" t="s">
        <v>32</v>
      </c>
      <c r="AX222" s="12" t="s">
        <v>76</v>
      </c>
      <c r="AY222" s="130" t="s">
        <v>144</v>
      </c>
    </row>
    <row r="223" spans="2:65" s="13" customFormat="1">
      <c r="B223" s="133"/>
      <c r="D223" s="207" t="s">
        <v>153</v>
      </c>
      <c r="E223" s="134" t="s">
        <v>1</v>
      </c>
      <c r="F223" s="209" t="s">
        <v>1070</v>
      </c>
      <c r="H223" s="210">
        <v>49.75</v>
      </c>
      <c r="L223" s="133"/>
      <c r="M223" s="135"/>
      <c r="T223" s="136"/>
      <c r="AT223" s="134" t="s">
        <v>153</v>
      </c>
      <c r="AU223" s="134" t="s">
        <v>85</v>
      </c>
      <c r="AV223" s="13" t="s">
        <v>85</v>
      </c>
      <c r="AW223" s="13" t="s">
        <v>32</v>
      </c>
      <c r="AX223" s="13" t="s">
        <v>83</v>
      </c>
      <c r="AY223" s="134" t="s">
        <v>144</v>
      </c>
    </row>
    <row r="224" spans="2:65" s="1" customFormat="1" ht="44.25" customHeight="1">
      <c r="B224" s="27"/>
      <c r="C224" s="201" t="s">
        <v>615</v>
      </c>
      <c r="D224" s="201" t="s">
        <v>146</v>
      </c>
      <c r="E224" s="202" t="s">
        <v>203</v>
      </c>
      <c r="F224" s="203" t="s">
        <v>204</v>
      </c>
      <c r="G224" s="204" t="s">
        <v>205</v>
      </c>
      <c r="H224" s="205">
        <v>8.9550000000000001</v>
      </c>
      <c r="I224" s="192"/>
      <c r="J224" s="206">
        <f>ROUND(I224*H224,2)</f>
        <v>0</v>
      </c>
      <c r="K224" s="203" t="s">
        <v>150</v>
      </c>
      <c r="L224" s="27"/>
      <c r="M224" s="123" t="s">
        <v>1</v>
      </c>
      <c r="N224" s="124" t="s">
        <v>42</v>
      </c>
      <c r="O224" s="125">
        <v>0</v>
      </c>
      <c r="P224" s="125">
        <f>O224*H224</f>
        <v>0</v>
      </c>
      <c r="Q224" s="125">
        <v>0</v>
      </c>
      <c r="R224" s="125">
        <f>Q224*H224</f>
        <v>0</v>
      </c>
      <c r="S224" s="125">
        <v>0</v>
      </c>
      <c r="T224" s="126">
        <f>S224*H224</f>
        <v>0</v>
      </c>
      <c r="AR224" s="127" t="s">
        <v>151</v>
      </c>
      <c r="AT224" s="127" t="s">
        <v>146</v>
      </c>
      <c r="AU224" s="127" t="s">
        <v>85</v>
      </c>
      <c r="AY224" s="17" t="s">
        <v>144</v>
      </c>
      <c r="BE224" s="128">
        <f>IF(N224="základní",J224,0)</f>
        <v>0</v>
      </c>
      <c r="BF224" s="128">
        <f>IF(N224="snížená",J224,0)</f>
        <v>0</v>
      </c>
      <c r="BG224" s="128">
        <f>IF(N224="zákl. přenesená",J224,0)</f>
        <v>0</v>
      </c>
      <c r="BH224" s="128">
        <f>IF(N224="sníž. přenesená",J224,0)</f>
        <v>0</v>
      </c>
      <c r="BI224" s="128">
        <f>IF(N224="nulová",J224,0)</f>
        <v>0</v>
      </c>
      <c r="BJ224" s="17" t="s">
        <v>83</v>
      </c>
      <c r="BK224" s="128">
        <f>ROUND(I224*H224,2)</f>
        <v>0</v>
      </c>
      <c r="BL224" s="17" t="s">
        <v>151</v>
      </c>
      <c r="BM224" s="127" t="s">
        <v>1071</v>
      </c>
    </row>
    <row r="225" spans="2:65" s="13" customFormat="1">
      <c r="B225" s="133"/>
      <c r="D225" s="207" t="s">
        <v>153</v>
      </c>
      <c r="E225" s="134" t="s">
        <v>1</v>
      </c>
      <c r="F225" s="209" t="s">
        <v>1072</v>
      </c>
      <c r="H225" s="210">
        <v>8.9550000000000001</v>
      </c>
      <c r="L225" s="133"/>
      <c r="M225" s="135"/>
      <c r="T225" s="136"/>
      <c r="AT225" s="134" t="s">
        <v>153</v>
      </c>
      <c r="AU225" s="134" t="s">
        <v>85</v>
      </c>
      <c r="AV225" s="13" t="s">
        <v>85</v>
      </c>
      <c r="AW225" s="13" t="s">
        <v>32</v>
      </c>
      <c r="AX225" s="13" t="s">
        <v>83</v>
      </c>
      <c r="AY225" s="134" t="s">
        <v>144</v>
      </c>
    </row>
    <row r="226" spans="2:65" s="1" customFormat="1" ht="24.2" customHeight="1">
      <c r="B226" s="27"/>
      <c r="C226" s="201" t="s">
        <v>617</v>
      </c>
      <c r="D226" s="201" t="s">
        <v>146</v>
      </c>
      <c r="E226" s="202" t="s">
        <v>1073</v>
      </c>
      <c r="F226" s="203" t="s">
        <v>1074</v>
      </c>
      <c r="G226" s="204" t="s">
        <v>224</v>
      </c>
      <c r="H226" s="205">
        <v>584</v>
      </c>
      <c r="I226" s="192"/>
      <c r="J226" s="206">
        <f>ROUND(I226*H226,2)</f>
        <v>0</v>
      </c>
      <c r="K226" s="203" t="s">
        <v>150</v>
      </c>
      <c r="L226" s="27"/>
      <c r="M226" s="123" t="s">
        <v>1</v>
      </c>
      <c r="N226" s="124" t="s">
        <v>42</v>
      </c>
      <c r="O226" s="125">
        <v>0.20699999999999999</v>
      </c>
      <c r="P226" s="125">
        <f>O226*H226</f>
        <v>120.88799999999999</v>
      </c>
      <c r="Q226" s="125">
        <v>0</v>
      </c>
      <c r="R226" s="125">
        <f>Q226*H226</f>
        <v>0</v>
      </c>
      <c r="S226" s="125">
        <v>0</v>
      </c>
      <c r="T226" s="126">
        <f>S226*H226</f>
        <v>0</v>
      </c>
      <c r="AR226" s="127" t="s">
        <v>151</v>
      </c>
      <c r="AT226" s="127" t="s">
        <v>146</v>
      </c>
      <c r="AU226" s="127" t="s">
        <v>85</v>
      </c>
      <c r="AY226" s="17" t="s">
        <v>144</v>
      </c>
      <c r="BE226" s="128">
        <f>IF(N226="základní",J226,0)</f>
        <v>0</v>
      </c>
      <c r="BF226" s="128">
        <f>IF(N226="snížená",J226,0)</f>
        <v>0</v>
      </c>
      <c r="BG226" s="128">
        <f>IF(N226="zákl. přenesená",J226,0)</f>
        <v>0</v>
      </c>
      <c r="BH226" s="128">
        <f>IF(N226="sníž. přenesená",J226,0)</f>
        <v>0</v>
      </c>
      <c r="BI226" s="128">
        <f>IF(N226="nulová",J226,0)</f>
        <v>0</v>
      </c>
      <c r="BJ226" s="17" t="s">
        <v>83</v>
      </c>
      <c r="BK226" s="128">
        <f>ROUND(I226*H226,2)</f>
        <v>0</v>
      </c>
      <c r="BL226" s="17" t="s">
        <v>151</v>
      </c>
      <c r="BM226" s="127" t="s">
        <v>1075</v>
      </c>
    </row>
    <row r="227" spans="2:65" s="1" customFormat="1" ht="16.5" customHeight="1">
      <c r="B227" s="27"/>
      <c r="C227" s="215" t="s">
        <v>620</v>
      </c>
      <c r="D227" s="215" t="s">
        <v>217</v>
      </c>
      <c r="E227" s="216" t="s">
        <v>1076</v>
      </c>
      <c r="F227" s="217" t="s">
        <v>1077</v>
      </c>
      <c r="G227" s="218" t="s">
        <v>239</v>
      </c>
      <c r="H227" s="219">
        <v>17.52</v>
      </c>
      <c r="I227" s="192"/>
      <c r="J227" s="220">
        <f>ROUND(I227*H227,2)</f>
        <v>0</v>
      </c>
      <c r="K227" s="217" t="s">
        <v>150</v>
      </c>
      <c r="L227" s="145"/>
      <c r="M227" s="146" t="s">
        <v>1</v>
      </c>
      <c r="N227" s="147" t="s">
        <v>42</v>
      </c>
      <c r="O227" s="125">
        <v>0</v>
      </c>
      <c r="P227" s="125">
        <f>O227*H227</f>
        <v>0</v>
      </c>
      <c r="Q227" s="125">
        <v>1E-3</v>
      </c>
      <c r="R227" s="125">
        <f>Q227*H227</f>
        <v>1.7520000000000001E-2</v>
      </c>
      <c r="S227" s="125">
        <v>0</v>
      </c>
      <c r="T227" s="126">
        <f>S227*H227</f>
        <v>0</v>
      </c>
      <c r="AR227" s="127" t="s">
        <v>197</v>
      </c>
      <c r="AT227" s="127" t="s">
        <v>217</v>
      </c>
      <c r="AU227" s="127" t="s">
        <v>85</v>
      </c>
      <c r="AY227" s="17" t="s">
        <v>144</v>
      </c>
      <c r="BE227" s="128">
        <f>IF(N227="základní",J227,0)</f>
        <v>0</v>
      </c>
      <c r="BF227" s="128">
        <f>IF(N227="snížená",J227,0)</f>
        <v>0</v>
      </c>
      <c r="BG227" s="128">
        <f>IF(N227="zákl. přenesená",J227,0)</f>
        <v>0</v>
      </c>
      <c r="BH227" s="128">
        <f>IF(N227="sníž. přenesená",J227,0)</f>
        <v>0</v>
      </c>
      <c r="BI227" s="128">
        <f>IF(N227="nulová",J227,0)</f>
        <v>0</v>
      </c>
      <c r="BJ227" s="17" t="s">
        <v>83</v>
      </c>
      <c r="BK227" s="128">
        <f>ROUND(I227*H227,2)</f>
        <v>0</v>
      </c>
      <c r="BL227" s="17" t="s">
        <v>151</v>
      </c>
      <c r="BM227" s="127" t="s">
        <v>1078</v>
      </c>
    </row>
    <row r="228" spans="2:65" s="13" customFormat="1">
      <c r="B228" s="133"/>
      <c r="D228" s="207" t="s">
        <v>153</v>
      </c>
      <c r="F228" s="209" t="s">
        <v>1079</v>
      </c>
      <c r="H228" s="210">
        <v>17.52</v>
      </c>
      <c r="L228" s="133"/>
      <c r="M228" s="135"/>
      <c r="T228" s="136"/>
      <c r="AT228" s="134" t="s">
        <v>153</v>
      </c>
      <c r="AU228" s="134" t="s">
        <v>85</v>
      </c>
      <c r="AV228" s="13" t="s">
        <v>85</v>
      </c>
      <c r="AW228" s="13" t="s">
        <v>3</v>
      </c>
      <c r="AX228" s="13" t="s">
        <v>83</v>
      </c>
      <c r="AY228" s="134" t="s">
        <v>144</v>
      </c>
    </row>
    <row r="229" spans="2:65" s="1" customFormat="1" ht="37.9" customHeight="1">
      <c r="B229" s="27"/>
      <c r="C229" s="201" t="s">
        <v>623</v>
      </c>
      <c r="D229" s="201" t="s">
        <v>146</v>
      </c>
      <c r="E229" s="202" t="s">
        <v>1080</v>
      </c>
      <c r="F229" s="203" t="s">
        <v>1081</v>
      </c>
      <c r="G229" s="204" t="s">
        <v>224</v>
      </c>
      <c r="H229" s="205">
        <v>455</v>
      </c>
      <c r="I229" s="192"/>
      <c r="J229" s="206">
        <f>ROUND(I229*H229,2)</f>
        <v>0</v>
      </c>
      <c r="K229" s="203" t="s">
        <v>150</v>
      </c>
      <c r="L229" s="27"/>
      <c r="M229" s="123" t="s">
        <v>1</v>
      </c>
      <c r="N229" s="124" t="s">
        <v>42</v>
      </c>
      <c r="O229" s="125">
        <v>7.0000000000000001E-3</v>
      </c>
      <c r="P229" s="125">
        <f>O229*H229</f>
        <v>3.1850000000000001</v>
      </c>
      <c r="Q229" s="125">
        <v>0</v>
      </c>
      <c r="R229" s="125">
        <f>Q229*H229</f>
        <v>0</v>
      </c>
      <c r="S229" s="125">
        <v>0</v>
      </c>
      <c r="T229" s="126">
        <f>S229*H229</f>
        <v>0</v>
      </c>
      <c r="AR229" s="127" t="s">
        <v>151</v>
      </c>
      <c r="AT229" s="127" t="s">
        <v>146</v>
      </c>
      <c r="AU229" s="127" t="s">
        <v>85</v>
      </c>
      <c r="AY229" s="17" t="s">
        <v>144</v>
      </c>
      <c r="BE229" s="128">
        <f>IF(N229="základní",J229,0)</f>
        <v>0</v>
      </c>
      <c r="BF229" s="128">
        <f>IF(N229="snížená",J229,0)</f>
        <v>0</v>
      </c>
      <c r="BG229" s="128">
        <f>IF(N229="zákl. přenesená",J229,0)</f>
        <v>0</v>
      </c>
      <c r="BH229" s="128">
        <f>IF(N229="sníž. přenesená",J229,0)</f>
        <v>0</v>
      </c>
      <c r="BI229" s="128">
        <f>IF(N229="nulová",J229,0)</f>
        <v>0</v>
      </c>
      <c r="BJ229" s="17" t="s">
        <v>83</v>
      </c>
      <c r="BK229" s="128">
        <f>ROUND(I229*H229,2)</f>
        <v>0</v>
      </c>
      <c r="BL229" s="17" t="s">
        <v>151</v>
      </c>
      <c r="BM229" s="127" t="s">
        <v>1082</v>
      </c>
    </row>
    <row r="230" spans="2:65" s="12" customFormat="1">
      <c r="B230" s="129"/>
      <c r="D230" s="207" t="s">
        <v>153</v>
      </c>
      <c r="E230" s="130" t="s">
        <v>1</v>
      </c>
      <c r="F230" s="208" t="s">
        <v>1083</v>
      </c>
      <c r="H230" s="130" t="s">
        <v>1</v>
      </c>
      <c r="L230" s="129"/>
      <c r="M230" s="131"/>
      <c r="T230" s="132"/>
      <c r="AT230" s="130" t="s">
        <v>153</v>
      </c>
      <c r="AU230" s="130" t="s">
        <v>85</v>
      </c>
      <c r="AV230" s="12" t="s">
        <v>83</v>
      </c>
      <c r="AW230" s="12" t="s">
        <v>32</v>
      </c>
      <c r="AX230" s="12" t="s">
        <v>76</v>
      </c>
      <c r="AY230" s="130" t="s">
        <v>144</v>
      </c>
    </row>
    <row r="231" spans="2:65" s="13" customFormat="1">
      <c r="B231" s="133"/>
      <c r="D231" s="207" t="s">
        <v>153</v>
      </c>
      <c r="E231" s="134" t="s">
        <v>1</v>
      </c>
      <c r="F231" s="209" t="s">
        <v>1084</v>
      </c>
      <c r="H231" s="210">
        <v>455</v>
      </c>
      <c r="L231" s="133"/>
      <c r="M231" s="135"/>
      <c r="T231" s="136"/>
      <c r="AT231" s="134" t="s">
        <v>153</v>
      </c>
      <c r="AU231" s="134" t="s">
        <v>85</v>
      </c>
      <c r="AV231" s="13" t="s">
        <v>85</v>
      </c>
      <c r="AW231" s="13" t="s">
        <v>32</v>
      </c>
      <c r="AX231" s="13" t="s">
        <v>83</v>
      </c>
      <c r="AY231" s="134" t="s">
        <v>144</v>
      </c>
    </row>
    <row r="232" spans="2:65" s="1" customFormat="1" ht="16.5" customHeight="1">
      <c r="B232" s="27"/>
      <c r="C232" s="215" t="s">
        <v>625</v>
      </c>
      <c r="D232" s="215" t="s">
        <v>217</v>
      </c>
      <c r="E232" s="216" t="s">
        <v>1085</v>
      </c>
      <c r="F232" s="217" t="s">
        <v>1086</v>
      </c>
      <c r="G232" s="218" t="s">
        <v>239</v>
      </c>
      <c r="H232" s="219">
        <v>9.1</v>
      </c>
      <c r="I232" s="192"/>
      <c r="J232" s="220">
        <f>ROUND(I232*H232,2)</f>
        <v>0</v>
      </c>
      <c r="K232" s="217" t="s">
        <v>150</v>
      </c>
      <c r="L232" s="145"/>
      <c r="M232" s="146" t="s">
        <v>1</v>
      </c>
      <c r="N232" s="147" t="s">
        <v>42</v>
      </c>
      <c r="O232" s="125">
        <v>0</v>
      </c>
      <c r="P232" s="125">
        <f>O232*H232</f>
        <v>0</v>
      </c>
      <c r="Q232" s="125">
        <v>1E-3</v>
      </c>
      <c r="R232" s="125">
        <f>Q232*H232</f>
        <v>9.1000000000000004E-3</v>
      </c>
      <c r="S232" s="125">
        <v>0</v>
      </c>
      <c r="T232" s="126">
        <f>S232*H232</f>
        <v>0</v>
      </c>
      <c r="AR232" s="127" t="s">
        <v>197</v>
      </c>
      <c r="AT232" s="127" t="s">
        <v>217</v>
      </c>
      <c r="AU232" s="127" t="s">
        <v>85</v>
      </c>
      <c r="AY232" s="17" t="s">
        <v>144</v>
      </c>
      <c r="BE232" s="128">
        <f>IF(N232="základní",J232,0)</f>
        <v>0</v>
      </c>
      <c r="BF232" s="128">
        <f>IF(N232="snížená",J232,0)</f>
        <v>0</v>
      </c>
      <c r="BG232" s="128">
        <f>IF(N232="zákl. přenesená",J232,0)</f>
        <v>0</v>
      </c>
      <c r="BH232" s="128">
        <f>IF(N232="sníž. přenesená",J232,0)</f>
        <v>0</v>
      </c>
      <c r="BI232" s="128">
        <f>IF(N232="nulová",J232,0)</f>
        <v>0</v>
      </c>
      <c r="BJ232" s="17" t="s">
        <v>83</v>
      </c>
      <c r="BK232" s="128">
        <f>ROUND(I232*H232,2)</f>
        <v>0</v>
      </c>
      <c r="BL232" s="17" t="s">
        <v>151</v>
      </c>
      <c r="BM232" s="127" t="s">
        <v>1087</v>
      </c>
    </row>
    <row r="233" spans="2:65" s="13" customFormat="1">
      <c r="B233" s="133"/>
      <c r="D233" s="207" t="s">
        <v>153</v>
      </c>
      <c r="F233" s="209" t="s">
        <v>1088</v>
      </c>
      <c r="H233" s="210">
        <v>9.1</v>
      </c>
      <c r="L233" s="133"/>
      <c r="M233" s="135"/>
      <c r="T233" s="136"/>
      <c r="AT233" s="134" t="s">
        <v>153</v>
      </c>
      <c r="AU233" s="134" t="s">
        <v>85</v>
      </c>
      <c r="AV233" s="13" t="s">
        <v>85</v>
      </c>
      <c r="AW233" s="13" t="s">
        <v>3</v>
      </c>
      <c r="AX233" s="13" t="s">
        <v>83</v>
      </c>
      <c r="AY233" s="134" t="s">
        <v>144</v>
      </c>
    </row>
    <row r="234" spans="2:65" s="1" customFormat="1" ht="37.9" customHeight="1">
      <c r="B234" s="27"/>
      <c r="C234" s="201" t="s">
        <v>627</v>
      </c>
      <c r="D234" s="201" t="s">
        <v>146</v>
      </c>
      <c r="E234" s="202" t="s">
        <v>1089</v>
      </c>
      <c r="F234" s="203" t="s">
        <v>1090</v>
      </c>
      <c r="G234" s="204" t="s">
        <v>224</v>
      </c>
      <c r="H234" s="205">
        <v>1818.28</v>
      </c>
      <c r="I234" s="192"/>
      <c r="J234" s="206">
        <f>ROUND(I234*H234,2)</f>
        <v>0</v>
      </c>
      <c r="K234" s="203" t="s">
        <v>150</v>
      </c>
      <c r="L234" s="27"/>
      <c r="M234" s="123" t="s">
        <v>1</v>
      </c>
      <c r="N234" s="124" t="s">
        <v>42</v>
      </c>
      <c r="O234" s="125">
        <v>4.4999999999999998E-2</v>
      </c>
      <c r="P234" s="125">
        <f>O234*H234</f>
        <v>81.822599999999994</v>
      </c>
      <c r="Q234" s="125">
        <v>0</v>
      </c>
      <c r="R234" s="125">
        <f>Q234*H234</f>
        <v>0</v>
      </c>
      <c r="S234" s="125">
        <v>0</v>
      </c>
      <c r="T234" s="126">
        <f>S234*H234</f>
        <v>0</v>
      </c>
      <c r="AR234" s="127" t="s">
        <v>151</v>
      </c>
      <c r="AT234" s="127" t="s">
        <v>146</v>
      </c>
      <c r="AU234" s="127" t="s">
        <v>85</v>
      </c>
      <c r="AY234" s="17" t="s">
        <v>144</v>
      </c>
      <c r="BE234" s="128">
        <f>IF(N234="základní",J234,0)</f>
        <v>0</v>
      </c>
      <c r="BF234" s="128">
        <f>IF(N234="snížená",J234,0)</f>
        <v>0</v>
      </c>
      <c r="BG234" s="128">
        <f>IF(N234="zákl. přenesená",J234,0)</f>
        <v>0</v>
      </c>
      <c r="BH234" s="128">
        <f>IF(N234="sníž. přenesená",J234,0)</f>
        <v>0</v>
      </c>
      <c r="BI234" s="128">
        <f>IF(N234="nulová",J234,0)</f>
        <v>0</v>
      </c>
      <c r="BJ234" s="17" t="s">
        <v>83</v>
      </c>
      <c r="BK234" s="128">
        <f>ROUND(I234*H234,2)</f>
        <v>0</v>
      </c>
      <c r="BL234" s="17" t="s">
        <v>151</v>
      </c>
      <c r="BM234" s="127" t="s">
        <v>1091</v>
      </c>
    </row>
    <row r="235" spans="2:65" s="1" customFormat="1" ht="16.5" customHeight="1">
      <c r="B235" s="27"/>
      <c r="C235" s="215" t="s">
        <v>629</v>
      </c>
      <c r="D235" s="215" t="s">
        <v>217</v>
      </c>
      <c r="E235" s="216" t="s">
        <v>1085</v>
      </c>
      <c r="F235" s="217" t="s">
        <v>1086</v>
      </c>
      <c r="G235" s="218" t="s">
        <v>239</v>
      </c>
      <c r="H235" s="219">
        <v>45.457000000000001</v>
      </c>
      <c r="I235" s="192"/>
      <c r="J235" s="220">
        <f>ROUND(I235*H235,2)</f>
        <v>0</v>
      </c>
      <c r="K235" s="217" t="s">
        <v>150</v>
      </c>
      <c r="L235" s="145"/>
      <c r="M235" s="146" t="s">
        <v>1</v>
      </c>
      <c r="N235" s="147" t="s">
        <v>42</v>
      </c>
      <c r="O235" s="125">
        <v>0</v>
      </c>
      <c r="P235" s="125">
        <f>O235*H235</f>
        <v>0</v>
      </c>
      <c r="Q235" s="125">
        <v>1E-3</v>
      </c>
      <c r="R235" s="125">
        <f>Q235*H235</f>
        <v>4.5457000000000004E-2</v>
      </c>
      <c r="S235" s="125">
        <v>0</v>
      </c>
      <c r="T235" s="126">
        <f>S235*H235</f>
        <v>0</v>
      </c>
      <c r="AR235" s="127" t="s">
        <v>197</v>
      </c>
      <c r="AT235" s="127" t="s">
        <v>217</v>
      </c>
      <c r="AU235" s="127" t="s">
        <v>85</v>
      </c>
      <c r="AY235" s="17" t="s">
        <v>144</v>
      </c>
      <c r="BE235" s="128">
        <f>IF(N235="základní",J235,0)</f>
        <v>0</v>
      </c>
      <c r="BF235" s="128">
        <f>IF(N235="snížená",J235,0)</f>
        <v>0</v>
      </c>
      <c r="BG235" s="128">
        <f>IF(N235="zákl. přenesená",J235,0)</f>
        <v>0</v>
      </c>
      <c r="BH235" s="128">
        <f>IF(N235="sníž. přenesená",J235,0)</f>
        <v>0</v>
      </c>
      <c r="BI235" s="128">
        <f>IF(N235="nulová",J235,0)</f>
        <v>0</v>
      </c>
      <c r="BJ235" s="17" t="s">
        <v>83</v>
      </c>
      <c r="BK235" s="128">
        <f>ROUND(I235*H235,2)</f>
        <v>0</v>
      </c>
      <c r="BL235" s="17" t="s">
        <v>151</v>
      </c>
      <c r="BM235" s="127" t="s">
        <v>1092</v>
      </c>
    </row>
    <row r="236" spans="2:65" s="13" customFormat="1">
      <c r="B236" s="133"/>
      <c r="D236" s="207" t="s">
        <v>153</v>
      </c>
      <c r="F236" s="209" t="s">
        <v>1093</v>
      </c>
      <c r="H236" s="210">
        <v>45.457000000000001</v>
      </c>
      <c r="L236" s="133"/>
      <c r="M236" s="135"/>
      <c r="T236" s="136"/>
      <c r="AT236" s="134" t="s">
        <v>153</v>
      </c>
      <c r="AU236" s="134" t="s">
        <v>85</v>
      </c>
      <c r="AV236" s="13" t="s">
        <v>85</v>
      </c>
      <c r="AW236" s="13" t="s">
        <v>3</v>
      </c>
      <c r="AX236" s="13" t="s">
        <v>83</v>
      </c>
      <c r="AY236" s="134" t="s">
        <v>144</v>
      </c>
    </row>
    <row r="237" spans="2:65" s="1" customFormat="1" ht="37.9" customHeight="1">
      <c r="B237" s="27"/>
      <c r="C237" s="201" t="s">
        <v>632</v>
      </c>
      <c r="D237" s="201" t="s">
        <v>146</v>
      </c>
      <c r="E237" s="202" t="s">
        <v>1094</v>
      </c>
      <c r="F237" s="203" t="s">
        <v>1095</v>
      </c>
      <c r="G237" s="204" t="s">
        <v>224</v>
      </c>
      <c r="H237" s="205">
        <v>2857.28</v>
      </c>
      <c r="I237" s="192"/>
      <c r="J237" s="206">
        <f>ROUND(I237*H237,2)</f>
        <v>0</v>
      </c>
      <c r="K237" s="203" t="s">
        <v>150</v>
      </c>
      <c r="L237" s="27"/>
      <c r="M237" s="123" t="s">
        <v>1</v>
      </c>
      <c r="N237" s="124" t="s">
        <v>42</v>
      </c>
      <c r="O237" s="125">
        <v>3.5999999999999997E-2</v>
      </c>
      <c r="P237" s="125">
        <f>O237*H237</f>
        <v>102.86208000000001</v>
      </c>
      <c r="Q237" s="125">
        <v>0</v>
      </c>
      <c r="R237" s="125">
        <f>Q237*H237</f>
        <v>0</v>
      </c>
      <c r="S237" s="125">
        <v>0</v>
      </c>
      <c r="T237" s="126">
        <f>S237*H237</f>
        <v>0</v>
      </c>
      <c r="AR237" s="127" t="s">
        <v>151</v>
      </c>
      <c r="AT237" s="127" t="s">
        <v>146</v>
      </c>
      <c r="AU237" s="127" t="s">
        <v>85</v>
      </c>
      <c r="AY237" s="17" t="s">
        <v>144</v>
      </c>
      <c r="BE237" s="128">
        <f>IF(N237="základní",J237,0)</f>
        <v>0</v>
      </c>
      <c r="BF237" s="128">
        <f>IF(N237="snížená",J237,0)</f>
        <v>0</v>
      </c>
      <c r="BG237" s="128">
        <f>IF(N237="zákl. přenesená",J237,0)</f>
        <v>0</v>
      </c>
      <c r="BH237" s="128">
        <f>IF(N237="sníž. přenesená",J237,0)</f>
        <v>0</v>
      </c>
      <c r="BI237" s="128">
        <f>IF(N237="nulová",J237,0)</f>
        <v>0</v>
      </c>
      <c r="BJ237" s="17" t="s">
        <v>83</v>
      </c>
      <c r="BK237" s="128">
        <f>ROUND(I237*H237,2)</f>
        <v>0</v>
      </c>
      <c r="BL237" s="17" t="s">
        <v>151</v>
      </c>
      <c r="BM237" s="127" t="s">
        <v>1096</v>
      </c>
    </row>
    <row r="238" spans="2:65" s="13" customFormat="1">
      <c r="B238" s="133"/>
      <c r="D238" s="207" t="s">
        <v>153</v>
      </c>
      <c r="E238" s="134" t="s">
        <v>1</v>
      </c>
      <c r="F238" s="209" t="s">
        <v>1097</v>
      </c>
      <c r="H238" s="210">
        <v>2857.28</v>
      </c>
      <c r="L238" s="133"/>
      <c r="M238" s="135"/>
      <c r="T238" s="136"/>
      <c r="AT238" s="134" t="s">
        <v>153</v>
      </c>
      <c r="AU238" s="134" t="s">
        <v>85</v>
      </c>
      <c r="AV238" s="13" t="s">
        <v>85</v>
      </c>
      <c r="AW238" s="13" t="s">
        <v>32</v>
      </c>
      <c r="AX238" s="13" t="s">
        <v>83</v>
      </c>
      <c r="AY238" s="134" t="s">
        <v>144</v>
      </c>
    </row>
    <row r="239" spans="2:65" s="1" customFormat="1" ht="16.5" customHeight="1">
      <c r="B239" s="27"/>
      <c r="C239" s="215" t="s">
        <v>635</v>
      </c>
      <c r="D239" s="215" t="s">
        <v>217</v>
      </c>
      <c r="E239" s="216" t="s">
        <v>228</v>
      </c>
      <c r="F239" s="217" t="s">
        <v>229</v>
      </c>
      <c r="G239" s="218" t="s">
        <v>205</v>
      </c>
      <c r="H239" s="219">
        <v>514.30999999999995</v>
      </c>
      <c r="I239" s="192"/>
      <c r="J239" s="220">
        <f>ROUND(I239*H239,2)</f>
        <v>0</v>
      </c>
      <c r="K239" s="217" t="s">
        <v>150</v>
      </c>
      <c r="L239" s="145"/>
      <c r="M239" s="146" t="s">
        <v>1</v>
      </c>
      <c r="N239" s="147" t="s">
        <v>42</v>
      </c>
      <c r="O239" s="125">
        <v>0</v>
      </c>
      <c r="P239" s="125">
        <f>O239*H239</f>
        <v>0</v>
      </c>
      <c r="Q239" s="125">
        <v>1</v>
      </c>
      <c r="R239" s="125">
        <f>Q239*H239</f>
        <v>514.30999999999995</v>
      </c>
      <c r="S239" s="125">
        <v>0</v>
      </c>
      <c r="T239" s="126">
        <f>S239*H239</f>
        <v>0</v>
      </c>
      <c r="AR239" s="127" t="s">
        <v>197</v>
      </c>
      <c r="AT239" s="127" t="s">
        <v>217</v>
      </c>
      <c r="AU239" s="127" t="s">
        <v>85</v>
      </c>
      <c r="AY239" s="17" t="s">
        <v>144</v>
      </c>
      <c r="BE239" s="128">
        <f>IF(N239="základní",J239,0)</f>
        <v>0</v>
      </c>
      <c r="BF239" s="128">
        <f>IF(N239="snížená",J239,0)</f>
        <v>0</v>
      </c>
      <c r="BG239" s="128">
        <f>IF(N239="zákl. přenesená",J239,0)</f>
        <v>0</v>
      </c>
      <c r="BH239" s="128">
        <f>IF(N239="sníž. přenesená",J239,0)</f>
        <v>0</v>
      </c>
      <c r="BI239" s="128">
        <f>IF(N239="nulová",J239,0)</f>
        <v>0</v>
      </c>
      <c r="BJ239" s="17" t="s">
        <v>83</v>
      </c>
      <c r="BK239" s="128">
        <f>ROUND(I239*H239,2)</f>
        <v>0</v>
      </c>
      <c r="BL239" s="17" t="s">
        <v>151</v>
      </c>
      <c r="BM239" s="127" t="s">
        <v>1098</v>
      </c>
    </row>
    <row r="240" spans="2:65" s="13" customFormat="1">
      <c r="B240" s="133"/>
      <c r="D240" s="207" t="s">
        <v>153</v>
      </c>
      <c r="E240" s="134" t="s">
        <v>1</v>
      </c>
      <c r="F240" s="209" t="s">
        <v>1099</v>
      </c>
      <c r="H240" s="210">
        <v>514.30999999999995</v>
      </c>
      <c r="L240" s="133"/>
      <c r="M240" s="135"/>
      <c r="T240" s="136"/>
      <c r="AT240" s="134" t="s">
        <v>153</v>
      </c>
      <c r="AU240" s="134" t="s">
        <v>85</v>
      </c>
      <c r="AV240" s="13" t="s">
        <v>85</v>
      </c>
      <c r="AW240" s="13" t="s">
        <v>32</v>
      </c>
      <c r="AX240" s="13" t="s">
        <v>83</v>
      </c>
      <c r="AY240" s="134" t="s">
        <v>144</v>
      </c>
    </row>
    <row r="241" spans="2:65" s="1" customFormat="1" ht="44.25" customHeight="1">
      <c r="B241" s="27"/>
      <c r="C241" s="201" t="s">
        <v>637</v>
      </c>
      <c r="D241" s="201" t="s">
        <v>146</v>
      </c>
      <c r="E241" s="202" t="s">
        <v>1100</v>
      </c>
      <c r="F241" s="203" t="s">
        <v>1101</v>
      </c>
      <c r="G241" s="204" t="s">
        <v>384</v>
      </c>
      <c r="H241" s="205">
        <v>6</v>
      </c>
      <c r="I241" s="192"/>
      <c r="J241" s="206">
        <f>ROUND(I241*H241,2)</f>
        <v>0</v>
      </c>
      <c r="K241" s="203" t="s">
        <v>150</v>
      </c>
      <c r="L241" s="27"/>
      <c r="M241" s="123" t="s">
        <v>1</v>
      </c>
      <c r="N241" s="124" t="s">
        <v>42</v>
      </c>
      <c r="O241" s="125">
        <v>0.42499999999999999</v>
      </c>
      <c r="P241" s="125">
        <f>O241*H241</f>
        <v>2.5499999999999998</v>
      </c>
      <c r="Q241" s="125">
        <v>0</v>
      </c>
      <c r="R241" s="125">
        <f>Q241*H241</f>
        <v>0</v>
      </c>
      <c r="S241" s="125">
        <v>0</v>
      </c>
      <c r="T241" s="126">
        <f>S241*H241</f>
        <v>0</v>
      </c>
      <c r="AR241" s="127" t="s">
        <v>151</v>
      </c>
      <c r="AT241" s="127" t="s">
        <v>146</v>
      </c>
      <c r="AU241" s="127" t="s">
        <v>85</v>
      </c>
      <c r="AY241" s="17" t="s">
        <v>144</v>
      </c>
      <c r="BE241" s="128">
        <f>IF(N241="základní",J241,0)</f>
        <v>0</v>
      </c>
      <c r="BF241" s="128">
        <f>IF(N241="snížená",J241,0)</f>
        <v>0</v>
      </c>
      <c r="BG241" s="128">
        <f>IF(N241="zákl. přenesená",J241,0)</f>
        <v>0</v>
      </c>
      <c r="BH241" s="128">
        <f>IF(N241="sníž. přenesená",J241,0)</f>
        <v>0</v>
      </c>
      <c r="BI241" s="128">
        <f>IF(N241="nulová",J241,0)</f>
        <v>0</v>
      </c>
      <c r="BJ241" s="17" t="s">
        <v>83</v>
      </c>
      <c r="BK241" s="128">
        <f>ROUND(I241*H241,2)</f>
        <v>0</v>
      </c>
      <c r="BL241" s="17" t="s">
        <v>151</v>
      </c>
      <c r="BM241" s="127" t="s">
        <v>1102</v>
      </c>
    </row>
    <row r="242" spans="2:65" s="1" customFormat="1" ht="16.5" customHeight="1">
      <c r="B242" s="27"/>
      <c r="C242" s="215" t="s">
        <v>640</v>
      </c>
      <c r="D242" s="215" t="s">
        <v>217</v>
      </c>
      <c r="E242" s="216" t="s">
        <v>1103</v>
      </c>
      <c r="F242" s="217" t="s">
        <v>1104</v>
      </c>
      <c r="G242" s="218" t="s">
        <v>149</v>
      </c>
      <c r="H242" s="219">
        <v>2.3E-2</v>
      </c>
      <c r="I242" s="192"/>
      <c r="J242" s="220">
        <f>ROUND(I242*H242,2)</f>
        <v>0</v>
      </c>
      <c r="K242" s="217" t="s">
        <v>150</v>
      </c>
      <c r="L242" s="145"/>
      <c r="M242" s="146" t="s">
        <v>1</v>
      </c>
      <c r="N242" s="147" t="s">
        <v>42</v>
      </c>
      <c r="O242" s="125">
        <v>0</v>
      </c>
      <c r="P242" s="125">
        <f>O242*H242</f>
        <v>0</v>
      </c>
      <c r="Q242" s="125">
        <v>0.21</v>
      </c>
      <c r="R242" s="125">
        <f>Q242*H242</f>
        <v>4.8300000000000001E-3</v>
      </c>
      <c r="S242" s="125">
        <v>0</v>
      </c>
      <c r="T242" s="126">
        <f>S242*H242</f>
        <v>0</v>
      </c>
      <c r="AR242" s="127" t="s">
        <v>197</v>
      </c>
      <c r="AT242" s="127" t="s">
        <v>217</v>
      </c>
      <c r="AU242" s="127" t="s">
        <v>85</v>
      </c>
      <c r="AY242" s="17" t="s">
        <v>144</v>
      </c>
      <c r="BE242" s="128">
        <f>IF(N242="základní",J242,0)</f>
        <v>0</v>
      </c>
      <c r="BF242" s="128">
        <f>IF(N242="snížená",J242,0)</f>
        <v>0</v>
      </c>
      <c r="BG242" s="128">
        <f>IF(N242="zákl. přenesená",J242,0)</f>
        <v>0</v>
      </c>
      <c r="BH242" s="128">
        <f>IF(N242="sníž. přenesená",J242,0)</f>
        <v>0</v>
      </c>
      <c r="BI242" s="128">
        <f>IF(N242="nulová",J242,0)</f>
        <v>0</v>
      </c>
      <c r="BJ242" s="17" t="s">
        <v>83</v>
      </c>
      <c r="BK242" s="128">
        <f>ROUND(I242*H242,2)</f>
        <v>0</v>
      </c>
      <c r="BL242" s="17" t="s">
        <v>151</v>
      </c>
      <c r="BM242" s="127" t="s">
        <v>1105</v>
      </c>
    </row>
    <row r="243" spans="2:65" s="13" customFormat="1">
      <c r="B243" s="133"/>
      <c r="D243" s="207" t="s">
        <v>153</v>
      </c>
      <c r="E243" s="134" t="s">
        <v>1</v>
      </c>
      <c r="F243" s="209" t="s">
        <v>1067</v>
      </c>
      <c r="H243" s="210">
        <v>0.375</v>
      </c>
      <c r="L243" s="133"/>
      <c r="M243" s="135"/>
      <c r="T243" s="136"/>
      <c r="AT243" s="134" t="s">
        <v>153</v>
      </c>
      <c r="AU243" s="134" t="s">
        <v>85</v>
      </c>
      <c r="AV243" s="13" t="s">
        <v>85</v>
      </c>
      <c r="AW243" s="13" t="s">
        <v>32</v>
      </c>
      <c r="AX243" s="13" t="s">
        <v>83</v>
      </c>
      <c r="AY243" s="134" t="s">
        <v>144</v>
      </c>
    </row>
    <row r="244" spans="2:65" s="13" customFormat="1">
      <c r="B244" s="133"/>
      <c r="D244" s="207" t="s">
        <v>153</v>
      </c>
      <c r="F244" s="209" t="s">
        <v>1106</v>
      </c>
      <c r="H244" s="210">
        <v>2.3E-2</v>
      </c>
      <c r="L244" s="133"/>
      <c r="M244" s="135"/>
      <c r="T244" s="136"/>
      <c r="AT244" s="134" t="s">
        <v>153</v>
      </c>
      <c r="AU244" s="134" t="s">
        <v>85</v>
      </c>
      <c r="AV244" s="13" t="s">
        <v>85</v>
      </c>
      <c r="AW244" s="13" t="s">
        <v>3</v>
      </c>
      <c r="AX244" s="13" t="s">
        <v>83</v>
      </c>
      <c r="AY244" s="134" t="s">
        <v>144</v>
      </c>
    </row>
    <row r="245" spans="2:65" s="1" customFormat="1" ht="44.25" customHeight="1">
      <c r="B245" s="27"/>
      <c r="C245" s="201" t="s">
        <v>1107</v>
      </c>
      <c r="D245" s="201" t="s">
        <v>146</v>
      </c>
      <c r="E245" s="202" t="s">
        <v>1108</v>
      </c>
      <c r="F245" s="203" t="s">
        <v>1109</v>
      </c>
      <c r="G245" s="204" t="s">
        <v>384</v>
      </c>
      <c r="H245" s="205">
        <v>23</v>
      </c>
      <c r="I245" s="192"/>
      <c r="J245" s="206">
        <f>ROUND(I245*H245,2)</f>
        <v>0</v>
      </c>
      <c r="K245" s="203" t="s">
        <v>150</v>
      </c>
      <c r="L245" s="27"/>
      <c r="M245" s="123" t="s">
        <v>1</v>
      </c>
      <c r="N245" s="124" t="s">
        <v>42</v>
      </c>
      <c r="O245" s="125">
        <v>1.615</v>
      </c>
      <c r="P245" s="125">
        <f>O245*H245</f>
        <v>37.145000000000003</v>
      </c>
      <c r="Q245" s="125">
        <v>0</v>
      </c>
      <c r="R245" s="125">
        <f>Q245*H245</f>
        <v>0</v>
      </c>
      <c r="S245" s="125">
        <v>0</v>
      </c>
      <c r="T245" s="126">
        <f>S245*H245</f>
        <v>0</v>
      </c>
      <c r="AR245" s="127" t="s">
        <v>151</v>
      </c>
      <c r="AT245" s="127" t="s">
        <v>146</v>
      </c>
      <c r="AU245" s="127" t="s">
        <v>85</v>
      </c>
      <c r="AY245" s="17" t="s">
        <v>144</v>
      </c>
      <c r="BE245" s="128">
        <f>IF(N245="základní",J245,0)</f>
        <v>0</v>
      </c>
      <c r="BF245" s="128">
        <f>IF(N245="snížená",J245,0)</f>
        <v>0</v>
      </c>
      <c r="BG245" s="128">
        <f>IF(N245="zákl. přenesená",J245,0)</f>
        <v>0</v>
      </c>
      <c r="BH245" s="128">
        <f>IF(N245="sníž. přenesená",J245,0)</f>
        <v>0</v>
      </c>
      <c r="BI245" s="128">
        <f>IF(N245="nulová",J245,0)</f>
        <v>0</v>
      </c>
      <c r="BJ245" s="17" t="s">
        <v>83</v>
      </c>
      <c r="BK245" s="128">
        <f>ROUND(I245*H245,2)</f>
        <v>0</v>
      </c>
      <c r="BL245" s="17" t="s">
        <v>151</v>
      </c>
      <c r="BM245" s="127" t="s">
        <v>1110</v>
      </c>
    </row>
    <row r="246" spans="2:65" s="12" customFormat="1">
      <c r="B246" s="129"/>
      <c r="D246" s="207" t="s">
        <v>153</v>
      </c>
      <c r="E246" s="130" t="s">
        <v>1</v>
      </c>
      <c r="F246" s="208" t="s">
        <v>1111</v>
      </c>
      <c r="H246" s="130" t="s">
        <v>1</v>
      </c>
      <c r="L246" s="129"/>
      <c r="M246" s="131"/>
      <c r="T246" s="132"/>
      <c r="AT246" s="130" t="s">
        <v>153</v>
      </c>
      <c r="AU246" s="130" t="s">
        <v>85</v>
      </c>
      <c r="AV246" s="12" t="s">
        <v>83</v>
      </c>
      <c r="AW246" s="12" t="s">
        <v>32</v>
      </c>
      <c r="AX246" s="12" t="s">
        <v>76</v>
      </c>
      <c r="AY246" s="130" t="s">
        <v>144</v>
      </c>
    </row>
    <row r="247" spans="2:65" s="13" customFormat="1">
      <c r="B247" s="133"/>
      <c r="D247" s="207" t="s">
        <v>153</v>
      </c>
      <c r="E247" s="134" t="s">
        <v>1</v>
      </c>
      <c r="F247" s="209" t="s">
        <v>273</v>
      </c>
      <c r="H247" s="210">
        <v>23</v>
      </c>
      <c r="L247" s="133"/>
      <c r="M247" s="135"/>
      <c r="T247" s="136"/>
      <c r="AT247" s="134" t="s">
        <v>153</v>
      </c>
      <c r="AU247" s="134" t="s">
        <v>85</v>
      </c>
      <c r="AV247" s="13" t="s">
        <v>85</v>
      </c>
      <c r="AW247" s="13" t="s">
        <v>32</v>
      </c>
      <c r="AX247" s="13" t="s">
        <v>83</v>
      </c>
      <c r="AY247" s="134" t="s">
        <v>144</v>
      </c>
    </row>
    <row r="248" spans="2:65" s="1" customFormat="1" ht="16.5" customHeight="1">
      <c r="B248" s="27"/>
      <c r="C248" s="215" t="s">
        <v>1112</v>
      </c>
      <c r="D248" s="215" t="s">
        <v>217</v>
      </c>
      <c r="E248" s="216" t="s">
        <v>1103</v>
      </c>
      <c r="F248" s="217" t="s">
        <v>1104</v>
      </c>
      <c r="G248" s="218" t="s">
        <v>149</v>
      </c>
      <c r="H248" s="219">
        <v>0.28799999999999998</v>
      </c>
      <c r="I248" s="192"/>
      <c r="J248" s="220">
        <f>ROUND(I248*H248,2)</f>
        <v>0</v>
      </c>
      <c r="K248" s="217" t="s">
        <v>150</v>
      </c>
      <c r="L248" s="145"/>
      <c r="M248" s="146" t="s">
        <v>1</v>
      </c>
      <c r="N248" s="147" t="s">
        <v>42</v>
      </c>
      <c r="O248" s="125">
        <v>0</v>
      </c>
      <c r="P248" s="125">
        <f>O248*H248</f>
        <v>0</v>
      </c>
      <c r="Q248" s="125">
        <v>0.21</v>
      </c>
      <c r="R248" s="125">
        <f>Q248*H248</f>
        <v>6.0479999999999992E-2</v>
      </c>
      <c r="S248" s="125">
        <v>0</v>
      </c>
      <c r="T248" s="126">
        <f>S248*H248</f>
        <v>0</v>
      </c>
      <c r="AR248" s="127" t="s">
        <v>197</v>
      </c>
      <c r="AT248" s="127" t="s">
        <v>217</v>
      </c>
      <c r="AU248" s="127" t="s">
        <v>85</v>
      </c>
      <c r="AY248" s="17" t="s">
        <v>144</v>
      </c>
      <c r="BE248" s="128">
        <f>IF(N248="základní",J248,0)</f>
        <v>0</v>
      </c>
      <c r="BF248" s="128">
        <f>IF(N248="snížená",J248,0)</f>
        <v>0</v>
      </c>
      <c r="BG248" s="128">
        <f>IF(N248="zákl. přenesená",J248,0)</f>
        <v>0</v>
      </c>
      <c r="BH248" s="128">
        <f>IF(N248="sníž. přenesená",J248,0)</f>
        <v>0</v>
      </c>
      <c r="BI248" s="128">
        <f>IF(N248="nulová",J248,0)</f>
        <v>0</v>
      </c>
      <c r="BJ248" s="17" t="s">
        <v>83</v>
      </c>
      <c r="BK248" s="128">
        <f>ROUND(I248*H248,2)</f>
        <v>0</v>
      </c>
      <c r="BL248" s="17" t="s">
        <v>151</v>
      </c>
      <c r="BM248" s="127" t="s">
        <v>1113</v>
      </c>
    </row>
    <row r="249" spans="2:65" s="13" customFormat="1">
      <c r="B249" s="133"/>
      <c r="D249" s="207" t="s">
        <v>153</v>
      </c>
      <c r="E249" s="134" t="s">
        <v>1</v>
      </c>
      <c r="F249" s="209" t="s">
        <v>1068</v>
      </c>
      <c r="H249" s="210">
        <v>4.5999999999999996</v>
      </c>
      <c r="L249" s="133"/>
      <c r="M249" s="135"/>
      <c r="T249" s="136"/>
      <c r="AT249" s="134" t="s">
        <v>153</v>
      </c>
      <c r="AU249" s="134" t="s">
        <v>85</v>
      </c>
      <c r="AV249" s="13" t="s">
        <v>85</v>
      </c>
      <c r="AW249" s="13" t="s">
        <v>32</v>
      </c>
      <c r="AX249" s="13" t="s">
        <v>83</v>
      </c>
      <c r="AY249" s="134" t="s">
        <v>144</v>
      </c>
    </row>
    <row r="250" spans="2:65" s="13" customFormat="1">
      <c r="B250" s="133"/>
      <c r="D250" s="207" t="s">
        <v>153</v>
      </c>
      <c r="F250" s="209" t="s">
        <v>1114</v>
      </c>
      <c r="H250" s="210">
        <v>0.28799999999999998</v>
      </c>
      <c r="L250" s="133"/>
      <c r="M250" s="135"/>
      <c r="T250" s="136"/>
      <c r="AT250" s="134" t="s">
        <v>153</v>
      </c>
      <c r="AU250" s="134" t="s">
        <v>85</v>
      </c>
      <c r="AV250" s="13" t="s">
        <v>85</v>
      </c>
      <c r="AW250" s="13" t="s">
        <v>3</v>
      </c>
      <c r="AX250" s="13" t="s">
        <v>83</v>
      </c>
      <c r="AY250" s="134" t="s">
        <v>144</v>
      </c>
    </row>
    <row r="251" spans="2:65" s="1" customFormat="1" ht="44.25" customHeight="1">
      <c r="B251" s="27"/>
      <c r="C251" s="201" t="s">
        <v>1115</v>
      </c>
      <c r="D251" s="201" t="s">
        <v>146</v>
      </c>
      <c r="E251" s="202" t="s">
        <v>1116</v>
      </c>
      <c r="F251" s="203" t="s">
        <v>1117</v>
      </c>
      <c r="G251" s="204" t="s">
        <v>384</v>
      </c>
      <c r="H251" s="205">
        <v>23</v>
      </c>
      <c r="I251" s="192"/>
      <c r="J251" s="206">
        <f>ROUND(I251*H251,2)</f>
        <v>0</v>
      </c>
      <c r="K251" s="203" t="s">
        <v>150</v>
      </c>
      <c r="L251" s="27"/>
      <c r="M251" s="123" t="s">
        <v>1</v>
      </c>
      <c r="N251" s="124" t="s">
        <v>42</v>
      </c>
      <c r="O251" s="125">
        <v>8.6999999999999994E-2</v>
      </c>
      <c r="P251" s="125">
        <f>O251*H251</f>
        <v>2.0009999999999999</v>
      </c>
      <c r="Q251" s="125">
        <v>0</v>
      </c>
      <c r="R251" s="125">
        <f>Q251*H251</f>
        <v>0</v>
      </c>
      <c r="S251" s="125">
        <v>0</v>
      </c>
      <c r="T251" s="126">
        <f>S251*H251</f>
        <v>0</v>
      </c>
      <c r="AR251" s="127" t="s">
        <v>151</v>
      </c>
      <c r="AT251" s="127" t="s">
        <v>146</v>
      </c>
      <c r="AU251" s="127" t="s">
        <v>85</v>
      </c>
      <c r="AY251" s="17" t="s">
        <v>144</v>
      </c>
      <c r="BE251" s="128">
        <f>IF(N251="základní",J251,0)</f>
        <v>0</v>
      </c>
      <c r="BF251" s="128">
        <f>IF(N251="snížená",J251,0)</f>
        <v>0</v>
      </c>
      <c r="BG251" s="128">
        <f>IF(N251="zákl. přenesená",J251,0)</f>
        <v>0</v>
      </c>
      <c r="BH251" s="128">
        <f>IF(N251="sníž. přenesená",J251,0)</f>
        <v>0</v>
      </c>
      <c r="BI251" s="128">
        <f>IF(N251="nulová",J251,0)</f>
        <v>0</v>
      </c>
      <c r="BJ251" s="17" t="s">
        <v>83</v>
      </c>
      <c r="BK251" s="128">
        <f>ROUND(I251*H251,2)</f>
        <v>0</v>
      </c>
      <c r="BL251" s="17" t="s">
        <v>151</v>
      </c>
      <c r="BM251" s="127" t="s">
        <v>1118</v>
      </c>
    </row>
    <row r="252" spans="2:65" s="13" customFormat="1">
      <c r="B252" s="133"/>
      <c r="D252" s="207" t="s">
        <v>153</v>
      </c>
      <c r="E252" s="134" t="s">
        <v>1</v>
      </c>
      <c r="F252" s="209" t="s">
        <v>273</v>
      </c>
      <c r="H252" s="210">
        <v>23</v>
      </c>
      <c r="L252" s="133"/>
      <c r="M252" s="135"/>
      <c r="T252" s="136"/>
      <c r="AT252" s="134" t="s">
        <v>153</v>
      </c>
      <c r="AU252" s="134" t="s">
        <v>85</v>
      </c>
      <c r="AV252" s="13" t="s">
        <v>85</v>
      </c>
      <c r="AW252" s="13" t="s">
        <v>32</v>
      </c>
      <c r="AX252" s="13" t="s">
        <v>83</v>
      </c>
      <c r="AY252" s="134" t="s">
        <v>144</v>
      </c>
    </row>
    <row r="253" spans="2:65" s="1" customFormat="1" ht="33" customHeight="1">
      <c r="B253" s="27"/>
      <c r="C253" s="215" t="s">
        <v>1119</v>
      </c>
      <c r="D253" s="215" t="s">
        <v>217</v>
      </c>
      <c r="E253" s="216" t="s">
        <v>1120</v>
      </c>
      <c r="F253" s="217" t="s">
        <v>1121</v>
      </c>
      <c r="G253" s="218" t="s">
        <v>384</v>
      </c>
      <c r="H253" s="219">
        <v>2</v>
      </c>
      <c r="I253" s="192"/>
      <c r="J253" s="220">
        <f t="shared" ref="J253:J258" si="30">ROUND(I253*H253,2)</f>
        <v>0</v>
      </c>
      <c r="K253" s="217" t="s">
        <v>1</v>
      </c>
      <c r="L253" s="145"/>
      <c r="M253" s="146" t="s">
        <v>1</v>
      </c>
      <c r="N253" s="147" t="s">
        <v>42</v>
      </c>
      <c r="O253" s="125">
        <v>0</v>
      </c>
      <c r="P253" s="125">
        <f t="shared" ref="P253:P258" si="31">O253*H253</f>
        <v>0</v>
      </c>
      <c r="Q253" s="125">
        <v>0</v>
      </c>
      <c r="R253" s="125">
        <f t="shared" ref="R253:R258" si="32">Q253*H253</f>
        <v>0</v>
      </c>
      <c r="S253" s="125">
        <v>0</v>
      </c>
      <c r="T253" s="126">
        <f t="shared" ref="T253:T258" si="33">S253*H253</f>
        <v>0</v>
      </c>
      <c r="AR253" s="127" t="s">
        <v>197</v>
      </c>
      <c r="AT253" s="127" t="s">
        <v>217</v>
      </c>
      <c r="AU253" s="127" t="s">
        <v>85</v>
      </c>
      <c r="AY253" s="17" t="s">
        <v>144</v>
      </c>
      <c r="BE253" s="128">
        <f t="shared" ref="BE253:BE258" si="34">IF(N253="základní",J253,0)</f>
        <v>0</v>
      </c>
      <c r="BF253" s="128">
        <f t="shared" ref="BF253:BF258" si="35">IF(N253="snížená",J253,0)</f>
        <v>0</v>
      </c>
      <c r="BG253" s="128">
        <f t="shared" ref="BG253:BG258" si="36">IF(N253="zákl. přenesená",J253,0)</f>
        <v>0</v>
      </c>
      <c r="BH253" s="128">
        <f t="shared" ref="BH253:BH258" si="37">IF(N253="sníž. přenesená",J253,0)</f>
        <v>0</v>
      </c>
      <c r="BI253" s="128">
        <f t="shared" ref="BI253:BI258" si="38">IF(N253="nulová",J253,0)</f>
        <v>0</v>
      </c>
      <c r="BJ253" s="17" t="s">
        <v>83</v>
      </c>
      <c r="BK253" s="128">
        <f t="shared" ref="BK253:BK258" si="39">ROUND(I253*H253,2)</f>
        <v>0</v>
      </c>
      <c r="BL253" s="17" t="s">
        <v>151</v>
      </c>
      <c r="BM253" s="127" t="s">
        <v>1122</v>
      </c>
    </row>
    <row r="254" spans="2:65" s="1" customFormat="1" ht="33" customHeight="1">
      <c r="B254" s="27"/>
      <c r="C254" s="215" t="s">
        <v>1123</v>
      </c>
      <c r="D254" s="215" t="s">
        <v>217</v>
      </c>
      <c r="E254" s="216" t="s">
        <v>1124</v>
      </c>
      <c r="F254" s="217" t="s">
        <v>1125</v>
      </c>
      <c r="G254" s="218" t="s">
        <v>384</v>
      </c>
      <c r="H254" s="219">
        <v>2</v>
      </c>
      <c r="I254" s="192"/>
      <c r="J254" s="220">
        <f t="shared" si="30"/>
        <v>0</v>
      </c>
      <c r="K254" s="217" t="s">
        <v>1</v>
      </c>
      <c r="L254" s="145"/>
      <c r="M254" s="146" t="s">
        <v>1</v>
      </c>
      <c r="N254" s="147" t="s">
        <v>42</v>
      </c>
      <c r="O254" s="125">
        <v>0</v>
      </c>
      <c r="P254" s="125">
        <f t="shared" si="31"/>
        <v>0</v>
      </c>
      <c r="Q254" s="125">
        <v>2.7E-2</v>
      </c>
      <c r="R254" s="125">
        <f t="shared" si="32"/>
        <v>5.3999999999999999E-2</v>
      </c>
      <c r="S254" s="125">
        <v>0</v>
      </c>
      <c r="T254" s="126">
        <f t="shared" si="33"/>
        <v>0</v>
      </c>
      <c r="AR254" s="127" t="s">
        <v>197</v>
      </c>
      <c r="AT254" s="127" t="s">
        <v>217</v>
      </c>
      <c r="AU254" s="127" t="s">
        <v>85</v>
      </c>
      <c r="AY254" s="17" t="s">
        <v>144</v>
      </c>
      <c r="BE254" s="128">
        <f t="shared" si="34"/>
        <v>0</v>
      </c>
      <c r="BF254" s="128">
        <f t="shared" si="35"/>
        <v>0</v>
      </c>
      <c r="BG254" s="128">
        <f t="shared" si="36"/>
        <v>0</v>
      </c>
      <c r="BH254" s="128">
        <f t="shared" si="37"/>
        <v>0</v>
      </c>
      <c r="BI254" s="128">
        <f t="shared" si="38"/>
        <v>0</v>
      </c>
      <c r="BJ254" s="17" t="s">
        <v>83</v>
      </c>
      <c r="BK254" s="128">
        <f t="shared" si="39"/>
        <v>0</v>
      </c>
      <c r="BL254" s="17" t="s">
        <v>151</v>
      </c>
      <c r="BM254" s="127" t="s">
        <v>1126</v>
      </c>
    </row>
    <row r="255" spans="2:65" s="1" customFormat="1" ht="33" customHeight="1">
      <c r="B255" s="27"/>
      <c r="C255" s="215" t="s">
        <v>1127</v>
      </c>
      <c r="D255" s="215" t="s">
        <v>217</v>
      </c>
      <c r="E255" s="216" t="s">
        <v>1128</v>
      </c>
      <c r="F255" s="217" t="s">
        <v>1129</v>
      </c>
      <c r="G255" s="218" t="s">
        <v>384</v>
      </c>
      <c r="H255" s="219">
        <v>6</v>
      </c>
      <c r="I255" s="192"/>
      <c r="J255" s="220">
        <f t="shared" si="30"/>
        <v>0</v>
      </c>
      <c r="K255" s="217" t="s">
        <v>1</v>
      </c>
      <c r="L255" s="145"/>
      <c r="M255" s="146" t="s">
        <v>1</v>
      </c>
      <c r="N255" s="147" t="s">
        <v>42</v>
      </c>
      <c r="O255" s="125">
        <v>0</v>
      </c>
      <c r="P255" s="125">
        <f t="shared" si="31"/>
        <v>0</v>
      </c>
      <c r="Q255" s="125">
        <v>2.7E-2</v>
      </c>
      <c r="R255" s="125">
        <f t="shared" si="32"/>
        <v>0.16200000000000001</v>
      </c>
      <c r="S255" s="125">
        <v>0</v>
      </c>
      <c r="T255" s="126">
        <f t="shared" si="33"/>
        <v>0</v>
      </c>
      <c r="AR255" s="127" t="s">
        <v>197</v>
      </c>
      <c r="AT255" s="127" t="s">
        <v>217</v>
      </c>
      <c r="AU255" s="127" t="s">
        <v>85</v>
      </c>
      <c r="AY255" s="17" t="s">
        <v>144</v>
      </c>
      <c r="BE255" s="128">
        <f t="shared" si="34"/>
        <v>0</v>
      </c>
      <c r="BF255" s="128">
        <f t="shared" si="35"/>
        <v>0</v>
      </c>
      <c r="BG255" s="128">
        <f t="shared" si="36"/>
        <v>0</v>
      </c>
      <c r="BH255" s="128">
        <f t="shared" si="37"/>
        <v>0</v>
      </c>
      <c r="BI255" s="128">
        <f t="shared" si="38"/>
        <v>0</v>
      </c>
      <c r="BJ255" s="17" t="s">
        <v>83</v>
      </c>
      <c r="BK255" s="128">
        <f t="shared" si="39"/>
        <v>0</v>
      </c>
      <c r="BL255" s="17" t="s">
        <v>151</v>
      </c>
      <c r="BM255" s="127" t="s">
        <v>1130</v>
      </c>
    </row>
    <row r="256" spans="2:65" s="1" customFormat="1" ht="33" customHeight="1">
      <c r="B256" s="27"/>
      <c r="C256" s="215" t="s">
        <v>1131</v>
      </c>
      <c r="D256" s="215" t="s">
        <v>217</v>
      </c>
      <c r="E256" s="216" t="s">
        <v>1132</v>
      </c>
      <c r="F256" s="217" t="s">
        <v>1133</v>
      </c>
      <c r="G256" s="218" t="s">
        <v>384</v>
      </c>
      <c r="H256" s="219">
        <v>6</v>
      </c>
      <c r="I256" s="192"/>
      <c r="J256" s="220">
        <f t="shared" si="30"/>
        <v>0</v>
      </c>
      <c r="K256" s="217" t="s">
        <v>1</v>
      </c>
      <c r="L256" s="145"/>
      <c r="M256" s="146" t="s">
        <v>1</v>
      </c>
      <c r="N256" s="147" t="s">
        <v>42</v>
      </c>
      <c r="O256" s="125">
        <v>0</v>
      </c>
      <c r="P256" s="125">
        <f t="shared" si="31"/>
        <v>0</v>
      </c>
      <c r="Q256" s="125">
        <v>2.7E-2</v>
      </c>
      <c r="R256" s="125">
        <f t="shared" si="32"/>
        <v>0.16200000000000001</v>
      </c>
      <c r="S256" s="125">
        <v>0</v>
      </c>
      <c r="T256" s="126">
        <f t="shared" si="33"/>
        <v>0</v>
      </c>
      <c r="AR256" s="127" t="s">
        <v>197</v>
      </c>
      <c r="AT256" s="127" t="s">
        <v>217</v>
      </c>
      <c r="AU256" s="127" t="s">
        <v>85</v>
      </c>
      <c r="AY256" s="17" t="s">
        <v>144</v>
      </c>
      <c r="BE256" s="128">
        <f t="shared" si="34"/>
        <v>0</v>
      </c>
      <c r="BF256" s="128">
        <f t="shared" si="35"/>
        <v>0</v>
      </c>
      <c r="BG256" s="128">
        <f t="shared" si="36"/>
        <v>0</v>
      </c>
      <c r="BH256" s="128">
        <f t="shared" si="37"/>
        <v>0</v>
      </c>
      <c r="BI256" s="128">
        <f t="shared" si="38"/>
        <v>0</v>
      </c>
      <c r="BJ256" s="17" t="s">
        <v>83</v>
      </c>
      <c r="BK256" s="128">
        <f t="shared" si="39"/>
        <v>0</v>
      </c>
      <c r="BL256" s="17" t="s">
        <v>151</v>
      </c>
      <c r="BM256" s="127" t="s">
        <v>1134</v>
      </c>
    </row>
    <row r="257" spans="2:65" s="1" customFormat="1" ht="33" customHeight="1">
      <c r="B257" s="27"/>
      <c r="C257" s="215" t="s">
        <v>1135</v>
      </c>
      <c r="D257" s="215" t="s">
        <v>217</v>
      </c>
      <c r="E257" s="216" t="s">
        <v>1136</v>
      </c>
      <c r="F257" s="217" t="s">
        <v>1137</v>
      </c>
      <c r="G257" s="218" t="s">
        <v>384</v>
      </c>
      <c r="H257" s="219">
        <v>7</v>
      </c>
      <c r="I257" s="192"/>
      <c r="J257" s="220">
        <f t="shared" si="30"/>
        <v>0</v>
      </c>
      <c r="K257" s="217" t="s">
        <v>1</v>
      </c>
      <c r="L257" s="145"/>
      <c r="M257" s="146" t="s">
        <v>1</v>
      </c>
      <c r="N257" s="147" t="s">
        <v>42</v>
      </c>
      <c r="O257" s="125">
        <v>0</v>
      </c>
      <c r="P257" s="125">
        <f t="shared" si="31"/>
        <v>0</v>
      </c>
      <c r="Q257" s="125">
        <v>2.7E-2</v>
      </c>
      <c r="R257" s="125">
        <f t="shared" si="32"/>
        <v>0.189</v>
      </c>
      <c r="S257" s="125">
        <v>0</v>
      </c>
      <c r="T257" s="126">
        <f t="shared" si="33"/>
        <v>0</v>
      </c>
      <c r="AR257" s="127" t="s">
        <v>197</v>
      </c>
      <c r="AT257" s="127" t="s">
        <v>217</v>
      </c>
      <c r="AU257" s="127" t="s">
        <v>85</v>
      </c>
      <c r="AY257" s="17" t="s">
        <v>144</v>
      </c>
      <c r="BE257" s="128">
        <f t="shared" si="34"/>
        <v>0</v>
      </c>
      <c r="BF257" s="128">
        <f t="shared" si="35"/>
        <v>0</v>
      </c>
      <c r="BG257" s="128">
        <f t="shared" si="36"/>
        <v>0</v>
      </c>
      <c r="BH257" s="128">
        <f t="shared" si="37"/>
        <v>0</v>
      </c>
      <c r="BI257" s="128">
        <f t="shared" si="38"/>
        <v>0</v>
      </c>
      <c r="BJ257" s="17" t="s">
        <v>83</v>
      </c>
      <c r="BK257" s="128">
        <f t="shared" si="39"/>
        <v>0</v>
      </c>
      <c r="BL257" s="17" t="s">
        <v>151</v>
      </c>
      <c r="BM257" s="127" t="s">
        <v>1138</v>
      </c>
    </row>
    <row r="258" spans="2:65" s="1" customFormat="1" ht="37.9" customHeight="1">
      <c r="B258" s="27"/>
      <c r="C258" s="201" t="s">
        <v>1139</v>
      </c>
      <c r="D258" s="201" t="s">
        <v>146</v>
      </c>
      <c r="E258" s="202" t="s">
        <v>1140</v>
      </c>
      <c r="F258" s="203" t="s">
        <v>1141</v>
      </c>
      <c r="G258" s="204" t="s">
        <v>384</v>
      </c>
      <c r="H258" s="205">
        <v>6</v>
      </c>
      <c r="I258" s="192"/>
      <c r="J258" s="206">
        <f t="shared" si="30"/>
        <v>0</v>
      </c>
      <c r="K258" s="203" t="s">
        <v>150</v>
      </c>
      <c r="L258" s="27"/>
      <c r="M258" s="123" t="s">
        <v>1</v>
      </c>
      <c r="N258" s="124" t="s">
        <v>42</v>
      </c>
      <c r="O258" s="125">
        <v>0.112</v>
      </c>
      <c r="P258" s="125">
        <f t="shared" si="31"/>
        <v>0.67200000000000004</v>
      </c>
      <c r="Q258" s="125">
        <v>0</v>
      </c>
      <c r="R258" s="125">
        <f t="shared" si="32"/>
        <v>0</v>
      </c>
      <c r="S258" s="125">
        <v>0</v>
      </c>
      <c r="T258" s="126">
        <f t="shared" si="33"/>
        <v>0</v>
      </c>
      <c r="AR258" s="127" t="s">
        <v>151</v>
      </c>
      <c r="AT258" s="127" t="s">
        <v>146</v>
      </c>
      <c r="AU258" s="127" t="s">
        <v>85</v>
      </c>
      <c r="AY258" s="17" t="s">
        <v>144</v>
      </c>
      <c r="BE258" s="128">
        <f t="shared" si="34"/>
        <v>0</v>
      </c>
      <c r="BF258" s="128">
        <f t="shared" si="35"/>
        <v>0</v>
      </c>
      <c r="BG258" s="128">
        <f t="shared" si="36"/>
        <v>0</v>
      </c>
      <c r="BH258" s="128">
        <f t="shared" si="37"/>
        <v>0</v>
      </c>
      <c r="BI258" s="128">
        <f t="shared" si="38"/>
        <v>0</v>
      </c>
      <c r="BJ258" s="17" t="s">
        <v>83</v>
      </c>
      <c r="BK258" s="128">
        <f t="shared" si="39"/>
        <v>0</v>
      </c>
      <c r="BL258" s="17" t="s">
        <v>151</v>
      </c>
      <c r="BM258" s="127" t="s">
        <v>1142</v>
      </c>
    </row>
    <row r="259" spans="2:65" s="13" customFormat="1">
      <c r="B259" s="133"/>
      <c r="D259" s="207" t="s">
        <v>153</v>
      </c>
      <c r="E259" s="134" t="s">
        <v>1</v>
      </c>
      <c r="F259" s="209" t="s">
        <v>185</v>
      </c>
      <c r="H259" s="210">
        <v>6</v>
      </c>
      <c r="L259" s="133"/>
      <c r="M259" s="135"/>
      <c r="T259" s="136"/>
      <c r="AT259" s="134" t="s">
        <v>153</v>
      </c>
      <c r="AU259" s="134" t="s">
        <v>85</v>
      </c>
      <c r="AV259" s="13" t="s">
        <v>85</v>
      </c>
      <c r="AW259" s="13" t="s">
        <v>32</v>
      </c>
      <c r="AX259" s="13" t="s">
        <v>83</v>
      </c>
      <c r="AY259" s="134" t="s">
        <v>144</v>
      </c>
    </row>
    <row r="260" spans="2:65" s="1" customFormat="1" ht="16.5" customHeight="1">
      <c r="B260" s="27"/>
      <c r="C260" s="215" t="s">
        <v>1143</v>
      </c>
      <c r="D260" s="215" t="s">
        <v>217</v>
      </c>
      <c r="E260" s="216" t="s">
        <v>1144</v>
      </c>
      <c r="F260" s="217" t="s">
        <v>1145</v>
      </c>
      <c r="G260" s="218" t="s">
        <v>834</v>
      </c>
      <c r="H260" s="219">
        <v>2</v>
      </c>
      <c r="I260" s="192"/>
      <c r="J260" s="220">
        <f>ROUND(I260*H260,2)</f>
        <v>0</v>
      </c>
      <c r="K260" s="217" t="s">
        <v>1</v>
      </c>
      <c r="L260" s="145"/>
      <c r="M260" s="146" t="s">
        <v>1</v>
      </c>
      <c r="N260" s="147" t="s">
        <v>42</v>
      </c>
      <c r="O260" s="125">
        <v>0</v>
      </c>
      <c r="P260" s="125">
        <f>O260*H260</f>
        <v>0</v>
      </c>
      <c r="Q260" s="125">
        <v>0</v>
      </c>
      <c r="R260" s="125">
        <f>Q260*H260</f>
        <v>0</v>
      </c>
      <c r="S260" s="125">
        <v>0</v>
      </c>
      <c r="T260" s="126">
        <f>S260*H260</f>
        <v>0</v>
      </c>
      <c r="AR260" s="127" t="s">
        <v>197</v>
      </c>
      <c r="AT260" s="127" t="s">
        <v>217</v>
      </c>
      <c r="AU260" s="127" t="s">
        <v>85</v>
      </c>
      <c r="AY260" s="17" t="s">
        <v>144</v>
      </c>
      <c r="BE260" s="128">
        <f>IF(N260="základní",J260,0)</f>
        <v>0</v>
      </c>
      <c r="BF260" s="128">
        <f>IF(N260="snížená",J260,0)</f>
        <v>0</v>
      </c>
      <c r="BG260" s="128">
        <f>IF(N260="zákl. přenesená",J260,0)</f>
        <v>0</v>
      </c>
      <c r="BH260" s="128">
        <f>IF(N260="sníž. přenesená",J260,0)</f>
        <v>0</v>
      </c>
      <c r="BI260" s="128">
        <f>IF(N260="nulová",J260,0)</f>
        <v>0</v>
      </c>
      <c r="BJ260" s="17" t="s">
        <v>83</v>
      </c>
      <c r="BK260" s="128">
        <f>ROUND(I260*H260,2)</f>
        <v>0</v>
      </c>
      <c r="BL260" s="17" t="s">
        <v>151</v>
      </c>
      <c r="BM260" s="127" t="s">
        <v>1146</v>
      </c>
    </row>
    <row r="261" spans="2:65" s="13" customFormat="1">
      <c r="B261" s="133"/>
      <c r="D261" s="207" t="s">
        <v>153</v>
      </c>
      <c r="E261" s="134" t="s">
        <v>1</v>
      </c>
      <c r="F261" s="209" t="s">
        <v>85</v>
      </c>
      <c r="H261" s="210">
        <v>2</v>
      </c>
      <c r="L261" s="133"/>
      <c r="M261" s="135"/>
      <c r="T261" s="136"/>
      <c r="AT261" s="134" t="s">
        <v>153</v>
      </c>
      <c r="AU261" s="134" t="s">
        <v>85</v>
      </c>
      <c r="AV261" s="13" t="s">
        <v>85</v>
      </c>
      <c r="AW261" s="13" t="s">
        <v>32</v>
      </c>
      <c r="AX261" s="13" t="s">
        <v>83</v>
      </c>
      <c r="AY261" s="134" t="s">
        <v>144</v>
      </c>
    </row>
    <row r="262" spans="2:65" s="1" customFormat="1" ht="16.5" customHeight="1">
      <c r="B262" s="27"/>
      <c r="C262" s="215" t="s">
        <v>1147</v>
      </c>
      <c r="D262" s="215" t="s">
        <v>217</v>
      </c>
      <c r="E262" s="216" t="s">
        <v>1148</v>
      </c>
      <c r="F262" s="217" t="s">
        <v>1149</v>
      </c>
      <c r="G262" s="218" t="s">
        <v>834</v>
      </c>
      <c r="H262" s="219">
        <v>2</v>
      </c>
      <c r="I262" s="192"/>
      <c r="J262" s="220">
        <f>ROUND(I262*H262,2)</f>
        <v>0</v>
      </c>
      <c r="K262" s="217" t="s">
        <v>1</v>
      </c>
      <c r="L262" s="145"/>
      <c r="M262" s="146" t="s">
        <v>1</v>
      </c>
      <c r="N262" s="147" t="s">
        <v>42</v>
      </c>
      <c r="O262" s="125">
        <v>0</v>
      </c>
      <c r="P262" s="125">
        <f>O262*H262</f>
        <v>0</v>
      </c>
      <c r="Q262" s="125">
        <v>0</v>
      </c>
      <c r="R262" s="125">
        <f>Q262*H262</f>
        <v>0</v>
      </c>
      <c r="S262" s="125">
        <v>0</v>
      </c>
      <c r="T262" s="126">
        <f>S262*H262</f>
        <v>0</v>
      </c>
      <c r="AR262" s="127" t="s">
        <v>197</v>
      </c>
      <c r="AT262" s="127" t="s">
        <v>217</v>
      </c>
      <c r="AU262" s="127" t="s">
        <v>85</v>
      </c>
      <c r="AY262" s="17" t="s">
        <v>144</v>
      </c>
      <c r="BE262" s="128">
        <f>IF(N262="základní",J262,0)</f>
        <v>0</v>
      </c>
      <c r="BF262" s="128">
        <f>IF(N262="snížená",J262,0)</f>
        <v>0</v>
      </c>
      <c r="BG262" s="128">
        <f>IF(N262="zákl. přenesená",J262,0)</f>
        <v>0</v>
      </c>
      <c r="BH262" s="128">
        <f>IF(N262="sníž. přenesená",J262,0)</f>
        <v>0</v>
      </c>
      <c r="BI262" s="128">
        <f>IF(N262="nulová",J262,0)</f>
        <v>0</v>
      </c>
      <c r="BJ262" s="17" t="s">
        <v>83</v>
      </c>
      <c r="BK262" s="128">
        <f>ROUND(I262*H262,2)</f>
        <v>0</v>
      </c>
      <c r="BL262" s="17" t="s">
        <v>151</v>
      </c>
      <c r="BM262" s="127" t="s">
        <v>1150</v>
      </c>
    </row>
    <row r="263" spans="2:65" s="13" customFormat="1">
      <c r="B263" s="133"/>
      <c r="D263" s="207" t="s">
        <v>153</v>
      </c>
      <c r="E263" s="134" t="s">
        <v>1</v>
      </c>
      <c r="F263" s="209" t="s">
        <v>85</v>
      </c>
      <c r="H263" s="210">
        <v>2</v>
      </c>
      <c r="L263" s="133"/>
      <c r="M263" s="135"/>
      <c r="T263" s="136"/>
      <c r="AT263" s="134" t="s">
        <v>153</v>
      </c>
      <c r="AU263" s="134" t="s">
        <v>85</v>
      </c>
      <c r="AV263" s="13" t="s">
        <v>85</v>
      </c>
      <c r="AW263" s="13" t="s">
        <v>32</v>
      </c>
      <c r="AX263" s="13" t="s">
        <v>83</v>
      </c>
      <c r="AY263" s="134" t="s">
        <v>144</v>
      </c>
    </row>
    <row r="264" spans="2:65" s="1" customFormat="1" ht="21.75" customHeight="1">
      <c r="B264" s="27"/>
      <c r="C264" s="215" t="s">
        <v>1151</v>
      </c>
      <c r="D264" s="215" t="s">
        <v>217</v>
      </c>
      <c r="E264" s="216" t="s">
        <v>1152</v>
      </c>
      <c r="F264" s="217" t="s">
        <v>1153</v>
      </c>
      <c r="G264" s="218" t="s">
        <v>834</v>
      </c>
      <c r="H264" s="219">
        <v>2</v>
      </c>
      <c r="I264" s="192"/>
      <c r="J264" s="220">
        <f>ROUND(I264*H264,2)</f>
        <v>0</v>
      </c>
      <c r="K264" s="217" t="s">
        <v>1</v>
      </c>
      <c r="L264" s="145"/>
      <c r="M264" s="146" t="s">
        <v>1</v>
      </c>
      <c r="N264" s="147" t="s">
        <v>42</v>
      </c>
      <c r="O264" s="125">
        <v>0</v>
      </c>
      <c r="P264" s="125">
        <f>O264*H264</f>
        <v>0</v>
      </c>
      <c r="Q264" s="125">
        <v>0</v>
      </c>
      <c r="R264" s="125">
        <f>Q264*H264</f>
        <v>0</v>
      </c>
      <c r="S264" s="125">
        <v>0</v>
      </c>
      <c r="T264" s="126">
        <f>S264*H264</f>
        <v>0</v>
      </c>
      <c r="AR264" s="127" t="s">
        <v>197</v>
      </c>
      <c r="AT264" s="127" t="s">
        <v>217</v>
      </c>
      <c r="AU264" s="127" t="s">
        <v>85</v>
      </c>
      <c r="AY264" s="17" t="s">
        <v>144</v>
      </c>
      <c r="BE264" s="128">
        <f>IF(N264="základní",J264,0)</f>
        <v>0</v>
      </c>
      <c r="BF264" s="128">
        <f>IF(N264="snížená",J264,0)</f>
        <v>0</v>
      </c>
      <c r="BG264" s="128">
        <f>IF(N264="zákl. přenesená",J264,0)</f>
        <v>0</v>
      </c>
      <c r="BH264" s="128">
        <f>IF(N264="sníž. přenesená",J264,0)</f>
        <v>0</v>
      </c>
      <c r="BI264" s="128">
        <f>IF(N264="nulová",J264,0)</f>
        <v>0</v>
      </c>
      <c r="BJ264" s="17" t="s">
        <v>83</v>
      </c>
      <c r="BK264" s="128">
        <f>ROUND(I264*H264,2)</f>
        <v>0</v>
      </c>
      <c r="BL264" s="17" t="s">
        <v>151</v>
      </c>
      <c r="BM264" s="127" t="s">
        <v>1154</v>
      </c>
    </row>
    <row r="265" spans="2:65" s="13" customFormat="1">
      <c r="B265" s="133"/>
      <c r="D265" s="207" t="s">
        <v>153</v>
      </c>
      <c r="E265" s="134" t="s">
        <v>1</v>
      </c>
      <c r="F265" s="209" t="s">
        <v>85</v>
      </c>
      <c r="H265" s="210">
        <v>2</v>
      </c>
      <c r="L265" s="133"/>
      <c r="M265" s="135"/>
      <c r="T265" s="136"/>
      <c r="AT265" s="134" t="s">
        <v>153</v>
      </c>
      <c r="AU265" s="134" t="s">
        <v>85</v>
      </c>
      <c r="AV265" s="13" t="s">
        <v>85</v>
      </c>
      <c r="AW265" s="13" t="s">
        <v>32</v>
      </c>
      <c r="AX265" s="13" t="s">
        <v>83</v>
      </c>
      <c r="AY265" s="134" t="s">
        <v>144</v>
      </c>
    </row>
    <row r="266" spans="2:65" s="1" customFormat="1" ht="24.2" customHeight="1">
      <c r="B266" s="27"/>
      <c r="C266" s="201" t="s">
        <v>1155</v>
      </c>
      <c r="D266" s="201" t="s">
        <v>146</v>
      </c>
      <c r="E266" s="202" t="s">
        <v>1156</v>
      </c>
      <c r="F266" s="203" t="s">
        <v>1157</v>
      </c>
      <c r="G266" s="204" t="s">
        <v>384</v>
      </c>
      <c r="H266" s="205">
        <v>87</v>
      </c>
      <c r="I266" s="192"/>
      <c r="J266" s="206">
        <f>ROUND(I266*H266,2)</f>
        <v>0</v>
      </c>
      <c r="K266" s="203" t="s">
        <v>150</v>
      </c>
      <c r="L266" s="27"/>
      <c r="M266" s="123" t="s">
        <v>1</v>
      </c>
      <c r="N266" s="124" t="s">
        <v>42</v>
      </c>
      <c r="O266" s="125">
        <v>0.57399999999999995</v>
      </c>
      <c r="P266" s="125">
        <f>O266*H266</f>
        <v>49.937999999999995</v>
      </c>
      <c r="Q266" s="125">
        <v>5.1999999999999997E-5</v>
      </c>
      <c r="R266" s="125">
        <f>Q266*H266</f>
        <v>4.5239999999999994E-3</v>
      </c>
      <c r="S266" s="125">
        <v>0</v>
      </c>
      <c r="T266" s="126">
        <f>S266*H266</f>
        <v>0</v>
      </c>
      <c r="AR266" s="127" t="s">
        <v>151</v>
      </c>
      <c r="AT266" s="127" t="s">
        <v>146</v>
      </c>
      <c r="AU266" s="127" t="s">
        <v>85</v>
      </c>
      <c r="AY266" s="17" t="s">
        <v>144</v>
      </c>
      <c r="BE266" s="128">
        <f>IF(N266="základní",J266,0)</f>
        <v>0</v>
      </c>
      <c r="BF266" s="128">
        <f>IF(N266="snížená",J266,0)</f>
        <v>0</v>
      </c>
      <c r="BG266" s="128">
        <f>IF(N266="zákl. přenesená",J266,0)</f>
        <v>0</v>
      </c>
      <c r="BH266" s="128">
        <f>IF(N266="sníž. přenesená",J266,0)</f>
        <v>0</v>
      </c>
      <c r="BI266" s="128">
        <f>IF(N266="nulová",J266,0)</f>
        <v>0</v>
      </c>
      <c r="BJ266" s="17" t="s">
        <v>83</v>
      </c>
      <c r="BK266" s="128">
        <f>ROUND(I266*H266,2)</f>
        <v>0</v>
      </c>
      <c r="BL266" s="17" t="s">
        <v>151</v>
      </c>
      <c r="BM266" s="127" t="s">
        <v>1158</v>
      </c>
    </row>
    <row r="267" spans="2:65" s="13" customFormat="1">
      <c r="B267" s="133"/>
      <c r="D267" s="207" t="s">
        <v>153</v>
      </c>
      <c r="E267" s="134" t="s">
        <v>1</v>
      </c>
      <c r="F267" s="209" t="s">
        <v>1159</v>
      </c>
      <c r="H267" s="210">
        <v>69</v>
      </c>
      <c r="L267" s="133"/>
      <c r="M267" s="135"/>
      <c r="T267" s="136"/>
      <c r="AT267" s="134" t="s">
        <v>153</v>
      </c>
      <c r="AU267" s="134" t="s">
        <v>85</v>
      </c>
      <c r="AV267" s="13" t="s">
        <v>85</v>
      </c>
      <c r="AW267" s="13" t="s">
        <v>32</v>
      </c>
      <c r="AX267" s="13" t="s">
        <v>76</v>
      </c>
      <c r="AY267" s="134" t="s">
        <v>144</v>
      </c>
    </row>
    <row r="268" spans="2:65" s="13" customFormat="1">
      <c r="B268" s="133"/>
      <c r="D268" s="207" t="s">
        <v>153</v>
      </c>
      <c r="E268" s="134" t="s">
        <v>1</v>
      </c>
      <c r="F268" s="209" t="s">
        <v>1160</v>
      </c>
      <c r="H268" s="210">
        <v>18</v>
      </c>
      <c r="L268" s="133"/>
      <c r="M268" s="135"/>
      <c r="T268" s="136"/>
      <c r="AT268" s="134" t="s">
        <v>153</v>
      </c>
      <c r="AU268" s="134" t="s">
        <v>85</v>
      </c>
      <c r="AV268" s="13" t="s">
        <v>85</v>
      </c>
      <c r="AW268" s="13" t="s">
        <v>32</v>
      </c>
      <c r="AX268" s="13" t="s">
        <v>76</v>
      </c>
      <c r="AY268" s="134" t="s">
        <v>144</v>
      </c>
    </row>
    <row r="269" spans="2:65" s="14" customFormat="1">
      <c r="B269" s="137"/>
      <c r="D269" s="207" t="s">
        <v>153</v>
      </c>
      <c r="E269" s="138" t="s">
        <v>1</v>
      </c>
      <c r="F269" s="211" t="s">
        <v>175</v>
      </c>
      <c r="H269" s="212">
        <v>87</v>
      </c>
      <c r="L269" s="137"/>
      <c r="M269" s="139"/>
      <c r="T269" s="140"/>
      <c r="AT269" s="138" t="s">
        <v>153</v>
      </c>
      <c r="AU269" s="138" t="s">
        <v>85</v>
      </c>
      <c r="AV269" s="14" t="s">
        <v>151</v>
      </c>
      <c r="AW269" s="14" t="s">
        <v>32</v>
      </c>
      <c r="AX269" s="14" t="s">
        <v>83</v>
      </c>
      <c r="AY269" s="138" t="s">
        <v>144</v>
      </c>
    </row>
    <row r="270" spans="2:65" s="1" customFormat="1" ht="21.75" customHeight="1">
      <c r="B270" s="27"/>
      <c r="C270" s="215" t="s">
        <v>1161</v>
      </c>
      <c r="D270" s="215" t="s">
        <v>217</v>
      </c>
      <c r="E270" s="216" t="s">
        <v>1162</v>
      </c>
      <c r="F270" s="217" t="s">
        <v>1163</v>
      </c>
      <c r="G270" s="218" t="s">
        <v>384</v>
      </c>
      <c r="H270" s="219">
        <v>87</v>
      </c>
      <c r="I270" s="192"/>
      <c r="J270" s="220">
        <f>ROUND(I270*H270,2)</f>
        <v>0</v>
      </c>
      <c r="K270" s="217" t="s">
        <v>150</v>
      </c>
      <c r="L270" s="145"/>
      <c r="M270" s="146" t="s">
        <v>1</v>
      </c>
      <c r="N270" s="147" t="s">
        <v>42</v>
      </c>
      <c r="O270" s="125">
        <v>0</v>
      </c>
      <c r="P270" s="125">
        <f>O270*H270</f>
        <v>0</v>
      </c>
      <c r="Q270" s="125">
        <v>7.0899999999999999E-3</v>
      </c>
      <c r="R270" s="125">
        <f>Q270*H270</f>
        <v>0.61682999999999999</v>
      </c>
      <c r="S270" s="125">
        <v>0</v>
      </c>
      <c r="T270" s="126">
        <f>S270*H270</f>
        <v>0</v>
      </c>
      <c r="AR270" s="127" t="s">
        <v>197</v>
      </c>
      <c r="AT270" s="127" t="s">
        <v>217</v>
      </c>
      <c r="AU270" s="127" t="s">
        <v>85</v>
      </c>
      <c r="AY270" s="17" t="s">
        <v>144</v>
      </c>
      <c r="BE270" s="128">
        <f>IF(N270="základní",J270,0)</f>
        <v>0</v>
      </c>
      <c r="BF270" s="128">
        <f>IF(N270="snížená",J270,0)</f>
        <v>0</v>
      </c>
      <c r="BG270" s="128">
        <f>IF(N270="zákl. přenesená",J270,0)</f>
        <v>0</v>
      </c>
      <c r="BH270" s="128">
        <f>IF(N270="sníž. přenesená",J270,0)</f>
        <v>0</v>
      </c>
      <c r="BI270" s="128">
        <f>IF(N270="nulová",J270,0)</f>
        <v>0</v>
      </c>
      <c r="BJ270" s="17" t="s">
        <v>83</v>
      </c>
      <c r="BK270" s="128">
        <f>ROUND(I270*H270,2)</f>
        <v>0</v>
      </c>
      <c r="BL270" s="17" t="s">
        <v>151</v>
      </c>
      <c r="BM270" s="127" t="s">
        <v>1164</v>
      </c>
    </row>
    <row r="271" spans="2:65" s="13" customFormat="1">
      <c r="B271" s="133"/>
      <c r="D271" s="207" t="s">
        <v>153</v>
      </c>
      <c r="E271" s="134" t="s">
        <v>1</v>
      </c>
      <c r="F271" s="209" t="s">
        <v>1165</v>
      </c>
      <c r="H271" s="210">
        <v>87</v>
      </c>
      <c r="L271" s="133"/>
      <c r="M271" s="135"/>
      <c r="T271" s="136"/>
      <c r="AT271" s="134" t="s">
        <v>153</v>
      </c>
      <c r="AU271" s="134" t="s">
        <v>85</v>
      </c>
      <c r="AV271" s="13" t="s">
        <v>85</v>
      </c>
      <c r="AW271" s="13" t="s">
        <v>32</v>
      </c>
      <c r="AX271" s="13" t="s">
        <v>83</v>
      </c>
      <c r="AY271" s="134" t="s">
        <v>144</v>
      </c>
    </row>
    <row r="272" spans="2:65" s="1" customFormat="1" ht="24.2" customHeight="1">
      <c r="B272" s="27"/>
      <c r="C272" s="201" t="s">
        <v>1166</v>
      </c>
      <c r="D272" s="201" t="s">
        <v>146</v>
      </c>
      <c r="E272" s="202" t="s">
        <v>1167</v>
      </c>
      <c r="F272" s="203" t="s">
        <v>1168</v>
      </c>
      <c r="G272" s="204" t="s">
        <v>384</v>
      </c>
      <c r="H272" s="205">
        <v>145</v>
      </c>
      <c r="I272" s="192"/>
      <c r="J272" s="206">
        <f>ROUND(I272*H272,2)</f>
        <v>0</v>
      </c>
      <c r="K272" s="203" t="s">
        <v>150</v>
      </c>
      <c r="L272" s="27"/>
      <c r="M272" s="123" t="s">
        <v>1</v>
      </c>
      <c r="N272" s="124" t="s">
        <v>42</v>
      </c>
      <c r="O272" s="125">
        <v>0.24199999999999999</v>
      </c>
      <c r="P272" s="125">
        <f>O272*H272</f>
        <v>35.089999999999996</v>
      </c>
      <c r="Q272" s="125">
        <v>0</v>
      </c>
      <c r="R272" s="125">
        <f>Q272*H272</f>
        <v>0</v>
      </c>
      <c r="S272" s="125">
        <v>0</v>
      </c>
      <c r="T272" s="126">
        <f>S272*H272</f>
        <v>0</v>
      </c>
      <c r="AR272" s="127" t="s">
        <v>151</v>
      </c>
      <c r="AT272" s="127" t="s">
        <v>146</v>
      </c>
      <c r="AU272" s="127" t="s">
        <v>85</v>
      </c>
      <c r="AY272" s="17" t="s">
        <v>144</v>
      </c>
      <c r="BE272" s="128">
        <f>IF(N272="základní",J272,0)</f>
        <v>0</v>
      </c>
      <c r="BF272" s="128">
        <f>IF(N272="snížená",J272,0)</f>
        <v>0</v>
      </c>
      <c r="BG272" s="128">
        <f>IF(N272="zákl. přenesená",J272,0)</f>
        <v>0</v>
      </c>
      <c r="BH272" s="128">
        <f>IF(N272="sníž. přenesená",J272,0)</f>
        <v>0</v>
      </c>
      <c r="BI272" s="128">
        <f>IF(N272="nulová",J272,0)</f>
        <v>0</v>
      </c>
      <c r="BJ272" s="17" t="s">
        <v>83</v>
      </c>
      <c r="BK272" s="128">
        <f>ROUND(I272*H272,2)</f>
        <v>0</v>
      </c>
      <c r="BL272" s="17" t="s">
        <v>151</v>
      </c>
      <c r="BM272" s="127" t="s">
        <v>1169</v>
      </c>
    </row>
    <row r="273" spans="2:65" s="13" customFormat="1">
      <c r="B273" s="133"/>
      <c r="D273" s="207" t="s">
        <v>153</v>
      </c>
      <c r="E273" s="134" t="s">
        <v>1</v>
      </c>
      <c r="F273" s="209" t="s">
        <v>1170</v>
      </c>
      <c r="H273" s="210">
        <v>145</v>
      </c>
      <c r="L273" s="133"/>
      <c r="M273" s="135"/>
      <c r="T273" s="136"/>
      <c r="AT273" s="134" t="s">
        <v>153</v>
      </c>
      <c r="AU273" s="134" t="s">
        <v>85</v>
      </c>
      <c r="AV273" s="13" t="s">
        <v>85</v>
      </c>
      <c r="AW273" s="13" t="s">
        <v>32</v>
      </c>
      <c r="AX273" s="13" t="s">
        <v>83</v>
      </c>
      <c r="AY273" s="134" t="s">
        <v>144</v>
      </c>
    </row>
    <row r="274" spans="2:65" s="1" customFormat="1" ht="24.2" customHeight="1">
      <c r="B274" s="27"/>
      <c r="C274" s="201" t="s">
        <v>1171</v>
      </c>
      <c r="D274" s="201" t="s">
        <v>146</v>
      </c>
      <c r="E274" s="202" t="s">
        <v>1172</v>
      </c>
      <c r="F274" s="203" t="s">
        <v>1173</v>
      </c>
      <c r="G274" s="204" t="s">
        <v>384</v>
      </c>
      <c r="H274" s="205">
        <v>26</v>
      </c>
      <c r="I274" s="192"/>
      <c r="J274" s="206">
        <f>ROUND(I274*H274,2)</f>
        <v>0</v>
      </c>
      <c r="K274" s="203" t="s">
        <v>150</v>
      </c>
      <c r="L274" s="27"/>
      <c r="M274" s="123" t="s">
        <v>1</v>
      </c>
      <c r="N274" s="124" t="s">
        <v>42</v>
      </c>
      <c r="O274" s="125">
        <v>0.16400000000000001</v>
      </c>
      <c r="P274" s="125">
        <f>O274*H274</f>
        <v>4.2640000000000002</v>
      </c>
      <c r="Q274" s="125">
        <v>0</v>
      </c>
      <c r="R274" s="125">
        <f>Q274*H274</f>
        <v>0</v>
      </c>
      <c r="S274" s="125">
        <v>0</v>
      </c>
      <c r="T274" s="126">
        <f>S274*H274</f>
        <v>0</v>
      </c>
      <c r="AR274" s="127" t="s">
        <v>151</v>
      </c>
      <c r="AT274" s="127" t="s">
        <v>146</v>
      </c>
      <c r="AU274" s="127" t="s">
        <v>85</v>
      </c>
      <c r="AY274" s="17" t="s">
        <v>144</v>
      </c>
      <c r="BE274" s="128">
        <f>IF(N274="základní",J274,0)</f>
        <v>0</v>
      </c>
      <c r="BF274" s="128">
        <f>IF(N274="snížená",J274,0)</f>
        <v>0</v>
      </c>
      <c r="BG274" s="128">
        <f>IF(N274="zákl. přenesená",J274,0)</f>
        <v>0</v>
      </c>
      <c r="BH274" s="128">
        <f>IF(N274="sníž. přenesená",J274,0)</f>
        <v>0</v>
      </c>
      <c r="BI274" s="128">
        <f>IF(N274="nulová",J274,0)</f>
        <v>0</v>
      </c>
      <c r="BJ274" s="17" t="s">
        <v>83</v>
      </c>
      <c r="BK274" s="128">
        <f>ROUND(I274*H274,2)</f>
        <v>0</v>
      </c>
      <c r="BL274" s="17" t="s">
        <v>151</v>
      </c>
      <c r="BM274" s="127" t="s">
        <v>1174</v>
      </c>
    </row>
    <row r="275" spans="2:65" s="1" customFormat="1" ht="37.9" customHeight="1">
      <c r="B275" s="27"/>
      <c r="C275" s="201" t="s">
        <v>1175</v>
      </c>
      <c r="D275" s="201" t="s">
        <v>146</v>
      </c>
      <c r="E275" s="202" t="s">
        <v>1176</v>
      </c>
      <c r="F275" s="203" t="s">
        <v>1177</v>
      </c>
      <c r="G275" s="204" t="s">
        <v>384</v>
      </c>
      <c r="H275" s="205">
        <v>5</v>
      </c>
      <c r="I275" s="192"/>
      <c r="J275" s="206">
        <f>ROUND(I275*H275,2)</f>
        <v>0</v>
      </c>
      <c r="K275" s="203" t="s">
        <v>150</v>
      </c>
      <c r="L275" s="27"/>
      <c r="M275" s="123" t="s">
        <v>1</v>
      </c>
      <c r="N275" s="124" t="s">
        <v>42</v>
      </c>
      <c r="O275" s="125">
        <v>0.02</v>
      </c>
      <c r="P275" s="125">
        <f>O275*H275</f>
        <v>0.1</v>
      </c>
      <c r="Q275" s="125">
        <v>0</v>
      </c>
      <c r="R275" s="125">
        <f>Q275*H275</f>
        <v>0</v>
      </c>
      <c r="S275" s="125">
        <v>0</v>
      </c>
      <c r="T275" s="126">
        <f>S275*H275</f>
        <v>0</v>
      </c>
      <c r="AR275" s="127" t="s">
        <v>151</v>
      </c>
      <c r="AT275" s="127" t="s">
        <v>146</v>
      </c>
      <c r="AU275" s="127" t="s">
        <v>85</v>
      </c>
      <c r="AY275" s="17" t="s">
        <v>144</v>
      </c>
      <c r="BE275" s="128">
        <f>IF(N275="základní",J275,0)</f>
        <v>0</v>
      </c>
      <c r="BF275" s="128">
        <f>IF(N275="snížená",J275,0)</f>
        <v>0</v>
      </c>
      <c r="BG275" s="128">
        <f>IF(N275="zákl. přenesená",J275,0)</f>
        <v>0</v>
      </c>
      <c r="BH275" s="128">
        <f>IF(N275="sníž. přenesená",J275,0)</f>
        <v>0</v>
      </c>
      <c r="BI275" s="128">
        <f>IF(N275="nulová",J275,0)</f>
        <v>0</v>
      </c>
      <c r="BJ275" s="17" t="s">
        <v>83</v>
      </c>
      <c r="BK275" s="128">
        <f>ROUND(I275*H275,2)</f>
        <v>0</v>
      </c>
      <c r="BL275" s="17" t="s">
        <v>151</v>
      </c>
      <c r="BM275" s="127" t="s">
        <v>1178</v>
      </c>
    </row>
    <row r="276" spans="2:65" s="1" customFormat="1" ht="21.75" customHeight="1">
      <c r="B276" s="27"/>
      <c r="C276" s="215" t="s">
        <v>1179</v>
      </c>
      <c r="D276" s="215" t="s">
        <v>217</v>
      </c>
      <c r="E276" s="216" t="s">
        <v>1180</v>
      </c>
      <c r="F276" s="217" t="s">
        <v>1181</v>
      </c>
      <c r="G276" s="218" t="s">
        <v>384</v>
      </c>
      <c r="H276" s="219">
        <v>87</v>
      </c>
      <c r="I276" s="192"/>
      <c r="J276" s="220">
        <f>ROUND(I276*H276,2)</f>
        <v>0</v>
      </c>
      <c r="K276" s="217" t="s">
        <v>150</v>
      </c>
      <c r="L276" s="145"/>
      <c r="M276" s="146" t="s">
        <v>1</v>
      </c>
      <c r="N276" s="147" t="s">
        <v>42</v>
      </c>
      <c r="O276" s="125">
        <v>0</v>
      </c>
      <c r="P276" s="125">
        <f>O276*H276</f>
        <v>0</v>
      </c>
      <c r="Q276" s="125">
        <v>3.0000000000000001E-5</v>
      </c>
      <c r="R276" s="125">
        <f>Q276*H276</f>
        <v>2.6099999999999999E-3</v>
      </c>
      <c r="S276" s="125">
        <v>0</v>
      </c>
      <c r="T276" s="126">
        <f>S276*H276</f>
        <v>0</v>
      </c>
      <c r="AR276" s="127" t="s">
        <v>197</v>
      </c>
      <c r="AT276" s="127" t="s">
        <v>217</v>
      </c>
      <c r="AU276" s="127" t="s">
        <v>85</v>
      </c>
      <c r="AY276" s="17" t="s">
        <v>144</v>
      </c>
      <c r="BE276" s="128">
        <f>IF(N276="základní",J276,0)</f>
        <v>0</v>
      </c>
      <c r="BF276" s="128">
        <f>IF(N276="snížená",J276,0)</f>
        <v>0</v>
      </c>
      <c r="BG276" s="128">
        <f>IF(N276="zákl. přenesená",J276,0)</f>
        <v>0</v>
      </c>
      <c r="BH276" s="128">
        <f>IF(N276="sníž. přenesená",J276,0)</f>
        <v>0</v>
      </c>
      <c r="BI276" s="128">
        <f>IF(N276="nulová",J276,0)</f>
        <v>0</v>
      </c>
      <c r="BJ276" s="17" t="s">
        <v>83</v>
      </c>
      <c r="BK276" s="128">
        <f>ROUND(I276*H276,2)</f>
        <v>0</v>
      </c>
      <c r="BL276" s="17" t="s">
        <v>151</v>
      </c>
      <c r="BM276" s="127" t="s">
        <v>1182</v>
      </c>
    </row>
    <row r="277" spans="2:65" s="13" customFormat="1">
      <c r="B277" s="133"/>
      <c r="D277" s="207" t="s">
        <v>153</v>
      </c>
      <c r="E277" s="134" t="s">
        <v>1</v>
      </c>
      <c r="F277" s="209" t="s">
        <v>1183</v>
      </c>
      <c r="H277" s="210">
        <v>87</v>
      </c>
      <c r="L277" s="133"/>
      <c r="M277" s="135"/>
      <c r="T277" s="136"/>
      <c r="AT277" s="134" t="s">
        <v>153</v>
      </c>
      <c r="AU277" s="134" t="s">
        <v>85</v>
      </c>
      <c r="AV277" s="13" t="s">
        <v>85</v>
      </c>
      <c r="AW277" s="13" t="s">
        <v>32</v>
      </c>
      <c r="AX277" s="13" t="s">
        <v>83</v>
      </c>
      <c r="AY277" s="134" t="s">
        <v>144</v>
      </c>
    </row>
    <row r="278" spans="2:65" s="1" customFormat="1" ht="44.25" customHeight="1">
      <c r="B278" s="27"/>
      <c r="C278" s="201" t="s">
        <v>1184</v>
      </c>
      <c r="D278" s="201" t="s">
        <v>146</v>
      </c>
      <c r="E278" s="202" t="s">
        <v>1185</v>
      </c>
      <c r="F278" s="203" t="s">
        <v>1186</v>
      </c>
      <c r="G278" s="204" t="s">
        <v>384</v>
      </c>
      <c r="H278" s="205">
        <v>7</v>
      </c>
      <c r="I278" s="192"/>
      <c r="J278" s="206">
        <f t="shared" ref="J278:J285" si="40">ROUND(I278*H278,2)</f>
        <v>0</v>
      </c>
      <c r="K278" s="203" t="s">
        <v>150</v>
      </c>
      <c r="L278" s="27"/>
      <c r="M278" s="123" t="s">
        <v>1</v>
      </c>
      <c r="N278" s="124" t="s">
        <v>42</v>
      </c>
      <c r="O278" s="125">
        <v>1.34</v>
      </c>
      <c r="P278" s="125">
        <f t="shared" ref="P278:P285" si="41">O278*H278</f>
        <v>9.3800000000000008</v>
      </c>
      <c r="Q278" s="125">
        <v>1.281E-2</v>
      </c>
      <c r="R278" s="125">
        <f t="shared" ref="R278:R285" si="42">Q278*H278</f>
        <v>8.967E-2</v>
      </c>
      <c r="S278" s="125">
        <v>0</v>
      </c>
      <c r="T278" s="126">
        <f t="shared" ref="T278:T285" si="43">S278*H278</f>
        <v>0</v>
      </c>
      <c r="AR278" s="127" t="s">
        <v>151</v>
      </c>
      <c r="AT278" s="127" t="s">
        <v>146</v>
      </c>
      <c r="AU278" s="127" t="s">
        <v>85</v>
      </c>
      <c r="AY278" s="17" t="s">
        <v>144</v>
      </c>
      <c r="BE278" s="128">
        <f t="shared" ref="BE278:BE285" si="44">IF(N278="základní",J278,0)</f>
        <v>0</v>
      </c>
      <c r="BF278" s="128">
        <f t="shared" ref="BF278:BF285" si="45">IF(N278="snížená",J278,0)</f>
        <v>0</v>
      </c>
      <c r="BG278" s="128">
        <f t="shared" ref="BG278:BG285" si="46">IF(N278="zákl. přenesená",J278,0)</f>
        <v>0</v>
      </c>
      <c r="BH278" s="128">
        <f t="shared" ref="BH278:BH285" si="47">IF(N278="sníž. přenesená",J278,0)</f>
        <v>0</v>
      </c>
      <c r="BI278" s="128">
        <f t="shared" ref="BI278:BI285" si="48">IF(N278="nulová",J278,0)</f>
        <v>0</v>
      </c>
      <c r="BJ278" s="17" t="s">
        <v>83</v>
      </c>
      <c r="BK278" s="128">
        <f t="shared" ref="BK278:BK285" si="49">ROUND(I278*H278,2)</f>
        <v>0</v>
      </c>
      <c r="BL278" s="17" t="s">
        <v>151</v>
      </c>
      <c r="BM278" s="127" t="s">
        <v>1187</v>
      </c>
    </row>
    <row r="279" spans="2:65" s="1" customFormat="1" ht="44.25" customHeight="1">
      <c r="B279" s="27"/>
      <c r="C279" s="201" t="s">
        <v>1188</v>
      </c>
      <c r="D279" s="201" t="s">
        <v>146</v>
      </c>
      <c r="E279" s="202" t="s">
        <v>1189</v>
      </c>
      <c r="F279" s="203" t="s">
        <v>1190</v>
      </c>
      <c r="G279" s="204" t="s">
        <v>384</v>
      </c>
      <c r="H279" s="205">
        <v>7</v>
      </c>
      <c r="I279" s="192"/>
      <c r="J279" s="206">
        <f t="shared" si="40"/>
        <v>0</v>
      </c>
      <c r="K279" s="203" t="s">
        <v>150</v>
      </c>
      <c r="L279" s="27"/>
      <c r="M279" s="123" t="s">
        <v>1</v>
      </c>
      <c r="N279" s="124" t="s">
        <v>42</v>
      </c>
      <c r="O279" s="125">
        <v>1.3520000000000001</v>
      </c>
      <c r="P279" s="125">
        <f t="shared" si="41"/>
        <v>9.4640000000000004</v>
      </c>
      <c r="Q279" s="125">
        <v>2.1350000000000001E-2</v>
      </c>
      <c r="R279" s="125">
        <f t="shared" si="42"/>
        <v>0.14945</v>
      </c>
      <c r="S279" s="125">
        <v>0</v>
      </c>
      <c r="T279" s="126">
        <f t="shared" si="43"/>
        <v>0</v>
      </c>
      <c r="AR279" s="127" t="s">
        <v>151</v>
      </c>
      <c r="AT279" s="127" t="s">
        <v>146</v>
      </c>
      <c r="AU279" s="127" t="s">
        <v>85</v>
      </c>
      <c r="AY279" s="17" t="s">
        <v>144</v>
      </c>
      <c r="BE279" s="128">
        <f t="shared" si="44"/>
        <v>0</v>
      </c>
      <c r="BF279" s="128">
        <f t="shared" si="45"/>
        <v>0</v>
      </c>
      <c r="BG279" s="128">
        <f t="shared" si="46"/>
        <v>0</v>
      </c>
      <c r="BH279" s="128">
        <f t="shared" si="47"/>
        <v>0</v>
      </c>
      <c r="BI279" s="128">
        <f t="shared" si="48"/>
        <v>0</v>
      </c>
      <c r="BJ279" s="17" t="s">
        <v>83</v>
      </c>
      <c r="BK279" s="128">
        <f t="shared" si="49"/>
        <v>0</v>
      </c>
      <c r="BL279" s="17" t="s">
        <v>151</v>
      </c>
      <c r="BM279" s="127" t="s">
        <v>1191</v>
      </c>
    </row>
    <row r="280" spans="2:65" s="1" customFormat="1" ht="44.25" customHeight="1">
      <c r="B280" s="27"/>
      <c r="C280" s="201" t="s">
        <v>1192</v>
      </c>
      <c r="D280" s="201" t="s">
        <v>146</v>
      </c>
      <c r="E280" s="202" t="s">
        <v>1193</v>
      </c>
      <c r="F280" s="203" t="s">
        <v>1194</v>
      </c>
      <c r="G280" s="204" t="s">
        <v>384</v>
      </c>
      <c r="H280" s="205">
        <v>3</v>
      </c>
      <c r="I280" s="192"/>
      <c r="J280" s="206">
        <f t="shared" si="40"/>
        <v>0</v>
      </c>
      <c r="K280" s="203" t="s">
        <v>150</v>
      </c>
      <c r="L280" s="27"/>
      <c r="M280" s="123" t="s">
        <v>1</v>
      </c>
      <c r="N280" s="124" t="s">
        <v>42</v>
      </c>
      <c r="O280" s="125">
        <v>1.3640000000000001</v>
      </c>
      <c r="P280" s="125">
        <f t="shared" si="41"/>
        <v>4.0920000000000005</v>
      </c>
      <c r="Q280" s="125">
        <v>2.989E-2</v>
      </c>
      <c r="R280" s="125">
        <f t="shared" si="42"/>
        <v>8.967E-2</v>
      </c>
      <c r="S280" s="125">
        <v>0</v>
      </c>
      <c r="T280" s="126">
        <f t="shared" si="43"/>
        <v>0</v>
      </c>
      <c r="AR280" s="127" t="s">
        <v>151</v>
      </c>
      <c r="AT280" s="127" t="s">
        <v>146</v>
      </c>
      <c r="AU280" s="127" t="s">
        <v>85</v>
      </c>
      <c r="AY280" s="17" t="s">
        <v>144</v>
      </c>
      <c r="BE280" s="128">
        <f t="shared" si="44"/>
        <v>0</v>
      </c>
      <c r="BF280" s="128">
        <f t="shared" si="45"/>
        <v>0</v>
      </c>
      <c r="BG280" s="128">
        <f t="shared" si="46"/>
        <v>0</v>
      </c>
      <c r="BH280" s="128">
        <f t="shared" si="47"/>
        <v>0</v>
      </c>
      <c r="BI280" s="128">
        <f t="shared" si="48"/>
        <v>0</v>
      </c>
      <c r="BJ280" s="17" t="s">
        <v>83</v>
      </c>
      <c r="BK280" s="128">
        <f t="shared" si="49"/>
        <v>0</v>
      </c>
      <c r="BL280" s="17" t="s">
        <v>151</v>
      </c>
      <c r="BM280" s="127" t="s">
        <v>1195</v>
      </c>
    </row>
    <row r="281" spans="2:65" s="1" customFormat="1" ht="44.25" customHeight="1">
      <c r="B281" s="27"/>
      <c r="C281" s="201" t="s">
        <v>1196</v>
      </c>
      <c r="D281" s="201" t="s">
        <v>146</v>
      </c>
      <c r="E281" s="202" t="s">
        <v>1197</v>
      </c>
      <c r="F281" s="203" t="s">
        <v>1198</v>
      </c>
      <c r="G281" s="204" t="s">
        <v>384</v>
      </c>
      <c r="H281" s="205">
        <v>3</v>
      </c>
      <c r="I281" s="192"/>
      <c r="J281" s="206">
        <f t="shared" si="40"/>
        <v>0</v>
      </c>
      <c r="K281" s="203" t="s">
        <v>150</v>
      </c>
      <c r="L281" s="27"/>
      <c r="M281" s="123" t="s">
        <v>1</v>
      </c>
      <c r="N281" s="124" t="s">
        <v>42</v>
      </c>
      <c r="O281" s="125">
        <v>1.3740000000000001</v>
      </c>
      <c r="P281" s="125">
        <f t="shared" si="41"/>
        <v>4.1219999999999999</v>
      </c>
      <c r="Q281" s="125">
        <v>3.8429999999999999E-2</v>
      </c>
      <c r="R281" s="125">
        <f t="shared" si="42"/>
        <v>0.11529</v>
      </c>
      <c r="S281" s="125">
        <v>0</v>
      </c>
      <c r="T281" s="126">
        <f t="shared" si="43"/>
        <v>0</v>
      </c>
      <c r="AR281" s="127" t="s">
        <v>151</v>
      </c>
      <c r="AT281" s="127" t="s">
        <v>146</v>
      </c>
      <c r="AU281" s="127" t="s">
        <v>85</v>
      </c>
      <c r="AY281" s="17" t="s">
        <v>144</v>
      </c>
      <c r="BE281" s="128">
        <f t="shared" si="44"/>
        <v>0</v>
      </c>
      <c r="BF281" s="128">
        <f t="shared" si="45"/>
        <v>0</v>
      </c>
      <c r="BG281" s="128">
        <f t="shared" si="46"/>
        <v>0</v>
      </c>
      <c r="BH281" s="128">
        <f t="shared" si="47"/>
        <v>0</v>
      </c>
      <c r="BI281" s="128">
        <f t="shared" si="48"/>
        <v>0</v>
      </c>
      <c r="BJ281" s="17" t="s">
        <v>83</v>
      </c>
      <c r="BK281" s="128">
        <f t="shared" si="49"/>
        <v>0</v>
      </c>
      <c r="BL281" s="17" t="s">
        <v>151</v>
      </c>
      <c r="BM281" s="127" t="s">
        <v>1199</v>
      </c>
    </row>
    <row r="282" spans="2:65" s="1" customFormat="1" ht="49.15" customHeight="1">
      <c r="B282" s="27"/>
      <c r="C282" s="201" t="s">
        <v>1200</v>
      </c>
      <c r="D282" s="201" t="s">
        <v>146</v>
      </c>
      <c r="E282" s="202" t="s">
        <v>1201</v>
      </c>
      <c r="F282" s="203" t="s">
        <v>1202</v>
      </c>
      <c r="G282" s="204" t="s">
        <v>384</v>
      </c>
      <c r="H282" s="205">
        <v>1</v>
      </c>
      <c r="I282" s="192"/>
      <c r="J282" s="206">
        <f t="shared" si="40"/>
        <v>0</v>
      </c>
      <c r="K282" s="203" t="s">
        <v>150</v>
      </c>
      <c r="L282" s="27"/>
      <c r="M282" s="123" t="s">
        <v>1</v>
      </c>
      <c r="N282" s="124" t="s">
        <v>42</v>
      </c>
      <c r="O282" s="125">
        <v>1.3859999999999999</v>
      </c>
      <c r="P282" s="125">
        <f t="shared" si="41"/>
        <v>1.3859999999999999</v>
      </c>
      <c r="Q282" s="125">
        <v>4.6980000000000001E-2</v>
      </c>
      <c r="R282" s="125">
        <f t="shared" si="42"/>
        <v>4.6980000000000001E-2</v>
      </c>
      <c r="S282" s="125">
        <v>0</v>
      </c>
      <c r="T282" s="126">
        <f t="shared" si="43"/>
        <v>0</v>
      </c>
      <c r="AR282" s="127" t="s">
        <v>151</v>
      </c>
      <c r="AT282" s="127" t="s">
        <v>146</v>
      </c>
      <c r="AU282" s="127" t="s">
        <v>85</v>
      </c>
      <c r="AY282" s="17" t="s">
        <v>144</v>
      </c>
      <c r="BE282" s="128">
        <f t="shared" si="44"/>
        <v>0</v>
      </c>
      <c r="BF282" s="128">
        <f t="shared" si="45"/>
        <v>0</v>
      </c>
      <c r="BG282" s="128">
        <f t="shared" si="46"/>
        <v>0</v>
      </c>
      <c r="BH282" s="128">
        <f t="shared" si="47"/>
        <v>0</v>
      </c>
      <c r="BI282" s="128">
        <f t="shared" si="48"/>
        <v>0</v>
      </c>
      <c r="BJ282" s="17" t="s">
        <v>83</v>
      </c>
      <c r="BK282" s="128">
        <f t="shared" si="49"/>
        <v>0</v>
      </c>
      <c r="BL282" s="17" t="s">
        <v>151</v>
      </c>
      <c r="BM282" s="127" t="s">
        <v>1203</v>
      </c>
    </row>
    <row r="283" spans="2:65" s="1" customFormat="1" ht="44.25" customHeight="1">
      <c r="B283" s="27"/>
      <c r="C283" s="201" t="s">
        <v>1204</v>
      </c>
      <c r="D283" s="201" t="s">
        <v>146</v>
      </c>
      <c r="E283" s="202" t="s">
        <v>1205</v>
      </c>
      <c r="F283" s="203" t="s">
        <v>1206</v>
      </c>
      <c r="G283" s="204" t="s">
        <v>384</v>
      </c>
      <c r="H283" s="205">
        <v>3</v>
      </c>
      <c r="I283" s="192"/>
      <c r="J283" s="206">
        <f t="shared" si="40"/>
        <v>0</v>
      </c>
      <c r="K283" s="203" t="s">
        <v>150</v>
      </c>
      <c r="L283" s="27"/>
      <c r="M283" s="123" t="s">
        <v>1</v>
      </c>
      <c r="N283" s="124" t="s">
        <v>42</v>
      </c>
      <c r="O283" s="125">
        <v>1.4019999999999999</v>
      </c>
      <c r="P283" s="125">
        <f t="shared" si="41"/>
        <v>4.2059999999999995</v>
      </c>
      <c r="Q283" s="125">
        <v>5.978E-2</v>
      </c>
      <c r="R283" s="125">
        <f t="shared" si="42"/>
        <v>0.17934</v>
      </c>
      <c r="S283" s="125">
        <v>0</v>
      </c>
      <c r="T283" s="126">
        <f t="shared" si="43"/>
        <v>0</v>
      </c>
      <c r="AR283" s="127" t="s">
        <v>151</v>
      </c>
      <c r="AT283" s="127" t="s">
        <v>146</v>
      </c>
      <c r="AU283" s="127" t="s">
        <v>85</v>
      </c>
      <c r="AY283" s="17" t="s">
        <v>144</v>
      </c>
      <c r="BE283" s="128">
        <f t="shared" si="44"/>
        <v>0</v>
      </c>
      <c r="BF283" s="128">
        <f t="shared" si="45"/>
        <v>0</v>
      </c>
      <c r="BG283" s="128">
        <f t="shared" si="46"/>
        <v>0</v>
      </c>
      <c r="BH283" s="128">
        <f t="shared" si="47"/>
        <v>0</v>
      </c>
      <c r="BI283" s="128">
        <f t="shared" si="48"/>
        <v>0</v>
      </c>
      <c r="BJ283" s="17" t="s">
        <v>83</v>
      </c>
      <c r="BK283" s="128">
        <f t="shared" si="49"/>
        <v>0</v>
      </c>
      <c r="BL283" s="17" t="s">
        <v>151</v>
      </c>
      <c r="BM283" s="127" t="s">
        <v>1207</v>
      </c>
    </row>
    <row r="284" spans="2:65" s="1" customFormat="1" ht="24.2" customHeight="1">
      <c r="B284" s="27"/>
      <c r="C284" s="201" t="s">
        <v>1208</v>
      </c>
      <c r="D284" s="201" t="s">
        <v>146</v>
      </c>
      <c r="E284" s="202" t="s">
        <v>1209</v>
      </c>
      <c r="F284" s="203" t="s">
        <v>1210</v>
      </c>
      <c r="G284" s="204" t="s">
        <v>384</v>
      </c>
      <c r="H284" s="205">
        <v>6</v>
      </c>
      <c r="I284" s="192"/>
      <c r="J284" s="206">
        <f t="shared" si="40"/>
        <v>0</v>
      </c>
      <c r="K284" s="203" t="s">
        <v>150</v>
      </c>
      <c r="L284" s="27"/>
      <c r="M284" s="123" t="s">
        <v>1</v>
      </c>
      <c r="N284" s="124" t="s">
        <v>42</v>
      </c>
      <c r="O284" s="125">
        <v>0.20300000000000001</v>
      </c>
      <c r="P284" s="125">
        <f t="shared" si="41"/>
        <v>1.218</v>
      </c>
      <c r="Q284" s="125">
        <v>0</v>
      </c>
      <c r="R284" s="125">
        <f t="shared" si="42"/>
        <v>0</v>
      </c>
      <c r="S284" s="125">
        <v>0</v>
      </c>
      <c r="T284" s="126">
        <f t="shared" si="43"/>
        <v>0</v>
      </c>
      <c r="AR284" s="127" t="s">
        <v>151</v>
      </c>
      <c r="AT284" s="127" t="s">
        <v>146</v>
      </c>
      <c r="AU284" s="127" t="s">
        <v>85</v>
      </c>
      <c r="AY284" s="17" t="s">
        <v>144</v>
      </c>
      <c r="BE284" s="128">
        <f t="shared" si="44"/>
        <v>0</v>
      </c>
      <c r="BF284" s="128">
        <f t="shared" si="45"/>
        <v>0</v>
      </c>
      <c r="BG284" s="128">
        <f t="shared" si="46"/>
        <v>0</v>
      </c>
      <c r="BH284" s="128">
        <f t="shared" si="47"/>
        <v>0</v>
      </c>
      <c r="BI284" s="128">
        <f t="shared" si="48"/>
        <v>0</v>
      </c>
      <c r="BJ284" s="17" t="s">
        <v>83</v>
      </c>
      <c r="BK284" s="128">
        <f t="shared" si="49"/>
        <v>0</v>
      </c>
      <c r="BL284" s="17" t="s">
        <v>151</v>
      </c>
      <c r="BM284" s="127" t="s">
        <v>1211</v>
      </c>
    </row>
    <row r="285" spans="2:65" s="1" customFormat="1" ht="37.9" customHeight="1">
      <c r="B285" s="27"/>
      <c r="C285" s="201" t="s">
        <v>1212</v>
      </c>
      <c r="D285" s="201" t="s">
        <v>146</v>
      </c>
      <c r="E285" s="202" t="s">
        <v>1213</v>
      </c>
      <c r="F285" s="203" t="s">
        <v>1214</v>
      </c>
      <c r="G285" s="204" t="s">
        <v>384</v>
      </c>
      <c r="H285" s="205">
        <v>29</v>
      </c>
      <c r="I285" s="192"/>
      <c r="J285" s="206">
        <f t="shared" si="40"/>
        <v>0</v>
      </c>
      <c r="K285" s="203" t="s">
        <v>1</v>
      </c>
      <c r="L285" s="27"/>
      <c r="M285" s="123" t="s">
        <v>1</v>
      </c>
      <c r="N285" s="124" t="s">
        <v>42</v>
      </c>
      <c r="O285" s="125">
        <v>0.2</v>
      </c>
      <c r="P285" s="125">
        <f t="shared" si="41"/>
        <v>5.8000000000000007</v>
      </c>
      <c r="Q285" s="125">
        <v>2.0823999999999999E-3</v>
      </c>
      <c r="R285" s="125">
        <f t="shared" si="42"/>
        <v>6.0389599999999995E-2</v>
      </c>
      <c r="S285" s="125">
        <v>0</v>
      </c>
      <c r="T285" s="126">
        <f t="shared" si="43"/>
        <v>0</v>
      </c>
      <c r="AR285" s="127" t="s">
        <v>151</v>
      </c>
      <c r="AT285" s="127" t="s">
        <v>146</v>
      </c>
      <c r="AU285" s="127" t="s">
        <v>85</v>
      </c>
      <c r="AY285" s="17" t="s">
        <v>144</v>
      </c>
      <c r="BE285" s="128">
        <f t="shared" si="44"/>
        <v>0</v>
      </c>
      <c r="BF285" s="128">
        <f t="shared" si="45"/>
        <v>0</v>
      </c>
      <c r="BG285" s="128">
        <f t="shared" si="46"/>
        <v>0</v>
      </c>
      <c r="BH285" s="128">
        <f t="shared" si="47"/>
        <v>0</v>
      </c>
      <c r="BI285" s="128">
        <f t="shared" si="48"/>
        <v>0</v>
      </c>
      <c r="BJ285" s="17" t="s">
        <v>83</v>
      </c>
      <c r="BK285" s="128">
        <f t="shared" si="49"/>
        <v>0</v>
      </c>
      <c r="BL285" s="17" t="s">
        <v>151</v>
      </c>
      <c r="BM285" s="127" t="s">
        <v>1215</v>
      </c>
    </row>
    <row r="286" spans="2:65" s="12" customFormat="1">
      <c r="B286" s="129"/>
      <c r="D286" s="207" t="s">
        <v>153</v>
      </c>
      <c r="E286" s="130" t="s">
        <v>1</v>
      </c>
      <c r="F286" s="208" t="s">
        <v>1216</v>
      </c>
      <c r="H286" s="130" t="s">
        <v>1</v>
      </c>
      <c r="L286" s="129"/>
      <c r="M286" s="131"/>
      <c r="T286" s="132"/>
      <c r="AT286" s="130" t="s">
        <v>153</v>
      </c>
      <c r="AU286" s="130" t="s">
        <v>85</v>
      </c>
      <c r="AV286" s="12" t="s">
        <v>83</v>
      </c>
      <c r="AW286" s="12" t="s">
        <v>32</v>
      </c>
      <c r="AX286" s="12" t="s">
        <v>76</v>
      </c>
      <c r="AY286" s="130" t="s">
        <v>144</v>
      </c>
    </row>
    <row r="287" spans="2:65" s="12" customFormat="1">
      <c r="B287" s="129"/>
      <c r="D287" s="207" t="s">
        <v>153</v>
      </c>
      <c r="E287" s="130" t="s">
        <v>1</v>
      </c>
      <c r="F287" s="208" t="s">
        <v>1217</v>
      </c>
      <c r="H287" s="130" t="s">
        <v>1</v>
      </c>
      <c r="L287" s="129"/>
      <c r="M287" s="131"/>
      <c r="T287" s="132"/>
      <c r="AT287" s="130" t="s">
        <v>153</v>
      </c>
      <c r="AU287" s="130" t="s">
        <v>85</v>
      </c>
      <c r="AV287" s="12" t="s">
        <v>83</v>
      </c>
      <c r="AW287" s="12" t="s">
        <v>32</v>
      </c>
      <c r="AX287" s="12" t="s">
        <v>76</v>
      </c>
      <c r="AY287" s="130" t="s">
        <v>144</v>
      </c>
    </row>
    <row r="288" spans="2:65" s="13" customFormat="1">
      <c r="B288" s="133"/>
      <c r="D288" s="207" t="s">
        <v>153</v>
      </c>
      <c r="E288" s="134" t="s">
        <v>1</v>
      </c>
      <c r="F288" s="209" t="s">
        <v>1218</v>
      </c>
      <c r="H288" s="210">
        <v>29</v>
      </c>
      <c r="L288" s="133"/>
      <c r="M288" s="135"/>
      <c r="T288" s="136"/>
      <c r="AT288" s="134" t="s">
        <v>153</v>
      </c>
      <c r="AU288" s="134" t="s">
        <v>85</v>
      </c>
      <c r="AV288" s="13" t="s">
        <v>85</v>
      </c>
      <c r="AW288" s="13" t="s">
        <v>32</v>
      </c>
      <c r="AX288" s="13" t="s">
        <v>83</v>
      </c>
      <c r="AY288" s="134" t="s">
        <v>144</v>
      </c>
    </row>
    <row r="289" spans="2:65" s="1" customFormat="1" ht="33" customHeight="1">
      <c r="B289" s="27"/>
      <c r="C289" s="201" t="s">
        <v>1219</v>
      </c>
      <c r="D289" s="201" t="s">
        <v>146</v>
      </c>
      <c r="E289" s="202" t="s">
        <v>1220</v>
      </c>
      <c r="F289" s="203" t="s">
        <v>1221</v>
      </c>
      <c r="G289" s="204" t="s">
        <v>1222</v>
      </c>
      <c r="H289" s="205">
        <v>0.28999999999999998</v>
      </c>
      <c r="I289" s="192"/>
      <c r="J289" s="206">
        <f>ROUND(I289*H289,2)</f>
        <v>0</v>
      </c>
      <c r="K289" s="203" t="s">
        <v>150</v>
      </c>
      <c r="L289" s="27"/>
      <c r="M289" s="123" t="s">
        <v>1</v>
      </c>
      <c r="N289" s="124" t="s">
        <v>42</v>
      </c>
      <c r="O289" s="125">
        <v>0.56000000000000005</v>
      </c>
      <c r="P289" s="125">
        <f>O289*H289</f>
        <v>0.16240000000000002</v>
      </c>
      <c r="Q289" s="125">
        <v>0</v>
      </c>
      <c r="R289" s="125">
        <f>Q289*H289</f>
        <v>0</v>
      </c>
      <c r="S289" s="125">
        <v>0</v>
      </c>
      <c r="T289" s="126">
        <f>S289*H289</f>
        <v>0</v>
      </c>
      <c r="AR289" s="127" t="s">
        <v>151</v>
      </c>
      <c r="AT289" s="127" t="s">
        <v>146</v>
      </c>
      <c r="AU289" s="127" t="s">
        <v>85</v>
      </c>
      <c r="AY289" s="17" t="s">
        <v>144</v>
      </c>
      <c r="BE289" s="128">
        <f>IF(N289="základní",J289,0)</f>
        <v>0</v>
      </c>
      <c r="BF289" s="128">
        <f>IF(N289="snížená",J289,0)</f>
        <v>0</v>
      </c>
      <c r="BG289" s="128">
        <f>IF(N289="zákl. přenesená",J289,0)</f>
        <v>0</v>
      </c>
      <c r="BH289" s="128">
        <f>IF(N289="sníž. přenesená",J289,0)</f>
        <v>0</v>
      </c>
      <c r="BI289" s="128">
        <f>IF(N289="nulová",J289,0)</f>
        <v>0</v>
      </c>
      <c r="BJ289" s="17" t="s">
        <v>83</v>
      </c>
      <c r="BK289" s="128">
        <f>ROUND(I289*H289,2)</f>
        <v>0</v>
      </c>
      <c r="BL289" s="17" t="s">
        <v>151</v>
      </c>
      <c r="BM289" s="127" t="s">
        <v>1223</v>
      </c>
    </row>
    <row r="290" spans="2:65" s="1" customFormat="1" ht="16.5" customHeight="1">
      <c r="B290" s="27"/>
      <c r="C290" s="215" t="s">
        <v>1165</v>
      </c>
      <c r="D290" s="215" t="s">
        <v>217</v>
      </c>
      <c r="E290" s="216" t="s">
        <v>1224</v>
      </c>
      <c r="F290" s="217" t="s">
        <v>1225</v>
      </c>
      <c r="G290" s="218" t="s">
        <v>1226</v>
      </c>
      <c r="H290" s="219">
        <v>0.14499999999999999</v>
      </c>
      <c r="I290" s="192"/>
      <c r="J290" s="220">
        <f>ROUND(I290*H290,2)</f>
        <v>0</v>
      </c>
      <c r="K290" s="217" t="s">
        <v>150</v>
      </c>
      <c r="L290" s="145"/>
      <c r="M290" s="146" t="s">
        <v>1</v>
      </c>
      <c r="N290" s="147" t="s">
        <v>42</v>
      </c>
      <c r="O290" s="125">
        <v>0</v>
      </c>
      <c r="P290" s="125">
        <f>O290*H290</f>
        <v>0</v>
      </c>
      <c r="Q290" s="125">
        <v>1E-3</v>
      </c>
      <c r="R290" s="125">
        <f>Q290*H290</f>
        <v>1.45E-4</v>
      </c>
      <c r="S290" s="125">
        <v>0</v>
      </c>
      <c r="T290" s="126">
        <f>S290*H290</f>
        <v>0</v>
      </c>
      <c r="AR290" s="127" t="s">
        <v>197</v>
      </c>
      <c r="AT290" s="127" t="s">
        <v>217</v>
      </c>
      <c r="AU290" s="127" t="s">
        <v>85</v>
      </c>
      <c r="AY290" s="17" t="s">
        <v>144</v>
      </c>
      <c r="BE290" s="128">
        <f>IF(N290="základní",J290,0)</f>
        <v>0</v>
      </c>
      <c r="BF290" s="128">
        <f>IF(N290="snížená",J290,0)</f>
        <v>0</v>
      </c>
      <c r="BG290" s="128">
        <f>IF(N290="zákl. přenesená",J290,0)</f>
        <v>0</v>
      </c>
      <c r="BH290" s="128">
        <f>IF(N290="sníž. přenesená",J290,0)</f>
        <v>0</v>
      </c>
      <c r="BI290" s="128">
        <f>IF(N290="nulová",J290,0)</f>
        <v>0</v>
      </c>
      <c r="BJ290" s="17" t="s">
        <v>83</v>
      </c>
      <c r="BK290" s="128">
        <f>ROUND(I290*H290,2)</f>
        <v>0</v>
      </c>
      <c r="BL290" s="17" t="s">
        <v>151</v>
      </c>
      <c r="BM290" s="127" t="s">
        <v>1227</v>
      </c>
    </row>
    <row r="291" spans="2:65" s="12" customFormat="1">
      <c r="B291" s="129"/>
      <c r="D291" s="207" t="s">
        <v>153</v>
      </c>
      <c r="E291" s="130" t="s">
        <v>1</v>
      </c>
      <c r="F291" s="208" t="s">
        <v>1228</v>
      </c>
      <c r="H291" s="130" t="s">
        <v>1</v>
      </c>
      <c r="L291" s="129"/>
      <c r="M291" s="131"/>
      <c r="T291" s="132"/>
      <c r="AT291" s="130" t="s">
        <v>153</v>
      </c>
      <c r="AU291" s="130" t="s">
        <v>85</v>
      </c>
      <c r="AV291" s="12" t="s">
        <v>83</v>
      </c>
      <c r="AW291" s="12" t="s">
        <v>32</v>
      </c>
      <c r="AX291" s="12" t="s">
        <v>76</v>
      </c>
      <c r="AY291" s="130" t="s">
        <v>144</v>
      </c>
    </row>
    <row r="292" spans="2:65" s="13" customFormat="1">
      <c r="B292" s="133"/>
      <c r="D292" s="207" t="s">
        <v>153</v>
      </c>
      <c r="E292" s="134" t="s">
        <v>1</v>
      </c>
      <c r="F292" s="209" t="s">
        <v>1229</v>
      </c>
      <c r="H292" s="210">
        <v>0.14499999999999999</v>
      </c>
      <c r="L292" s="133"/>
      <c r="M292" s="135"/>
      <c r="T292" s="136"/>
      <c r="AT292" s="134" t="s">
        <v>153</v>
      </c>
      <c r="AU292" s="134" t="s">
        <v>85</v>
      </c>
      <c r="AV292" s="13" t="s">
        <v>85</v>
      </c>
      <c r="AW292" s="13" t="s">
        <v>32</v>
      </c>
      <c r="AX292" s="13" t="s">
        <v>83</v>
      </c>
      <c r="AY292" s="134" t="s">
        <v>144</v>
      </c>
    </row>
    <row r="293" spans="2:65" s="1" customFormat="1" ht="24.2" customHeight="1">
      <c r="B293" s="27"/>
      <c r="C293" s="201" t="s">
        <v>1230</v>
      </c>
      <c r="D293" s="201" t="s">
        <v>146</v>
      </c>
      <c r="E293" s="202" t="s">
        <v>1231</v>
      </c>
      <c r="F293" s="203" t="s">
        <v>1232</v>
      </c>
      <c r="G293" s="204" t="s">
        <v>384</v>
      </c>
      <c r="H293" s="205">
        <v>29</v>
      </c>
      <c r="I293" s="192"/>
      <c r="J293" s="206">
        <f>ROUND(I293*H293,2)</f>
        <v>0</v>
      </c>
      <c r="K293" s="203" t="s">
        <v>150</v>
      </c>
      <c r="L293" s="27"/>
      <c r="M293" s="123" t="s">
        <v>1</v>
      </c>
      <c r="N293" s="124" t="s">
        <v>42</v>
      </c>
      <c r="O293" s="125">
        <v>5.7000000000000002E-2</v>
      </c>
      <c r="P293" s="125">
        <f>O293*H293</f>
        <v>1.653</v>
      </c>
      <c r="Q293" s="125">
        <v>0</v>
      </c>
      <c r="R293" s="125">
        <f>Q293*H293</f>
        <v>0</v>
      </c>
      <c r="S293" s="125">
        <v>0</v>
      </c>
      <c r="T293" s="126">
        <f>S293*H293</f>
        <v>0</v>
      </c>
      <c r="AR293" s="127" t="s">
        <v>151</v>
      </c>
      <c r="AT293" s="127" t="s">
        <v>146</v>
      </c>
      <c r="AU293" s="127" t="s">
        <v>85</v>
      </c>
      <c r="AY293" s="17" t="s">
        <v>144</v>
      </c>
      <c r="BE293" s="128">
        <f>IF(N293="základní",J293,0)</f>
        <v>0</v>
      </c>
      <c r="BF293" s="128">
        <f>IF(N293="snížená",J293,0)</f>
        <v>0</v>
      </c>
      <c r="BG293" s="128">
        <f>IF(N293="zákl. přenesená",J293,0)</f>
        <v>0</v>
      </c>
      <c r="BH293" s="128">
        <f>IF(N293="sníž. přenesená",J293,0)</f>
        <v>0</v>
      </c>
      <c r="BI293" s="128">
        <f>IF(N293="nulová",J293,0)</f>
        <v>0</v>
      </c>
      <c r="BJ293" s="17" t="s">
        <v>83</v>
      </c>
      <c r="BK293" s="128">
        <f>ROUND(I293*H293,2)</f>
        <v>0</v>
      </c>
      <c r="BL293" s="17" t="s">
        <v>151</v>
      </c>
      <c r="BM293" s="127" t="s">
        <v>1233</v>
      </c>
    </row>
    <row r="294" spans="2:65" s="1" customFormat="1" ht="16.5" customHeight="1">
      <c r="B294" s="27"/>
      <c r="C294" s="215" t="s">
        <v>1234</v>
      </c>
      <c r="D294" s="215" t="s">
        <v>217</v>
      </c>
      <c r="E294" s="216" t="s">
        <v>1235</v>
      </c>
      <c r="F294" s="217" t="s">
        <v>1236</v>
      </c>
      <c r="G294" s="218" t="s">
        <v>239</v>
      </c>
      <c r="H294" s="219">
        <v>7.25</v>
      </c>
      <c r="I294" s="192"/>
      <c r="J294" s="220">
        <f>ROUND(I294*H294,2)</f>
        <v>0</v>
      </c>
      <c r="K294" s="217" t="s">
        <v>150</v>
      </c>
      <c r="L294" s="145"/>
      <c r="M294" s="146" t="s">
        <v>1</v>
      </c>
      <c r="N294" s="147" t="s">
        <v>42</v>
      </c>
      <c r="O294" s="125">
        <v>0</v>
      </c>
      <c r="P294" s="125">
        <f>O294*H294</f>
        <v>0</v>
      </c>
      <c r="Q294" s="125">
        <v>1E-3</v>
      </c>
      <c r="R294" s="125">
        <f>Q294*H294</f>
        <v>7.2500000000000004E-3</v>
      </c>
      <c r="S294" s="125">
        <v>0</v>
      </c>
      <c r="T294" s="126">
        <f>S294*H294</f>
        <v>0</v>
      </c>
      <c r="AR294" s="127" t="s">
        <v>197</v>
      </c>
      <c r="AT294" s="127" t="s">
        <v>217</v>
      </c>
      <c r="AU294" s="127" t="s">
        <v>85</v>
      </c>
      <c r="AY294" s="17" t="s">
        <v>144</v>
      </c>
      <c r="BE294" s="128">
        <f>IF(N294="základní",J294,0)</f>
        <v>0</v>
      </c>
      <c r="BF294" s="128">
        <f>IF(N294="snížená",J294,0)</f>
        <v>0</v>
      </c>
      <c r="BG294" s="128">
        <f>IF(N294="zákl. přenesená",J294,0)</f>
        <v>0</v>
      </c>
      <c r="BH294" s="128">
        <f>IF(N294="sníž. přenesená",J294,0)</f>
        <v>0</v>
      </c>
      <c r="BI294" s="128">
        <f>IF(N294="nulová",J294,0)</f>
        <v>0</v>
      </c>
      <c r="BJ294" s="17" t="s">
        <v>83</v>
      </c>
      <c r="BK294" s="128">
        <f>ROUND(I294*H294,2)</f>
        <v>0</v>
      </c>
      <c r="BL294" s="17" t="s">
        <v>151</v>
      </c>
      <c r="BM294" s="127" t="s">
        <v>1237</v>
      </c>
    </row>
    <row r="295" spans="2:65" s="13" customFormat="1">
      <c r="B295" s="133"/>
      <c r="D295" s="207" t="s">
        <v>153</v>
      </c>
      <c r="F295" s="209" t="s">
        <v>1238</v>
      </c>
      <c r="H295" s="210">
        <v>7.25</v>
      </c>
      <c r="L295" s="133"/>
      <c r="M295" s="135"/>
      <c r="T295" s="136"/>
      <c r="AT295" s="134" t="s">
        <v>153</v>
      </c>
      <c r="AU295" s="134" t="s">
        <v>85</v>
      </c>
      <c r="AV295" s="13" t="s">
        <v>85</v>
      </c>
      <c r="AW295" s="13" t="s">
        <v>3</v>
      </c>
      <c r="AX295" s="13" t="s">
        <v>83</v>
      </c>
      <c r="AY295" s="134" t="s">
        <v>144</v>
      </c>
    </row>
    <row r="296" spans="2:65" s="1" customFormat="1" ht="24.2" customHeight="1">
      <c r="B296" s="27"/>
      <c r="C296" s="201" t="s">
        <v>1239</v>
      </c>
      <c r="D296" s="201" t="s">
        <v>146</v>
      </c>
      <c r="E296" s="202" t="s">
        <v>1240</v>
      </c>
      <c r="F296" s="203" t="s">
        <v>1241</v>
      </c>
      <c r="G296" s="204" t="s">
        <v>224</v>
      </c>
      <c r="H296" s="205">
        <v>22.777000000000001</v>
      </c>
      <c r="I296" s="192"/>
      <c r="J296" s="206">
        <f>ROUND(I296*H296,2)</f>
        <v>0</v>
      </c>
      <c r="K296" s="203" t="s">
        <v>150</v>
      </c>
      <c r="L296" s="27"/>
      <c r="M296" s="123" t="s">
        <v>1</v>
      </c>
      <c r="N296" s="124" t="s">
        <v>42</v>
      </c>
      <c r="O296" s="125">
        <v>0.113</v>
      </c>
      <c r="P296" s="125">
        <f>O296*H296</f>
        <v>2.573801</v>
      </c>
      <c r="Q296" s="125">
        <v>0</v>
      </c>
      <c r="R296" s="125">
        <f>Q296*H296</f>
        <v>0</v>
      </c>
      <c r="S296" s="125">
        <v>0</v>
      </c>
      <c r="T296" s="126">
        <f>S296*H296</f>
        <v>0</v>
      </c>
      <c r="AR296" s="127" t="s">
        <v>151</v>
      </c>
      <c r="AT296" s="127" t="s">
        <v>146</v>
      </c>
      <c r="AU296" s="127" t="s">
        <v>85</v>
      </c>
      <c r="AY296" s="17" t="s">
        <v>144</v>
      </c>
      <c r="BE296" s="128">
        <f>IF(N296="základní",J296,0)</f>
        <v>0</v>
      </c>
      <c r="BF296" s="128">
        <f>IF(N296="snížená",J296,0)</f>
        <v>0</v>
      </c>
      <c r="BG296" s="128">
        <f>IF(N296="zákl. přenesená",J296,0)</f>
        <v>0</v>
      </c>
      <c r="BH296" s="128">
        <f>IF(N296="sníž. přenesená",J296,0)</f>
        <v>0</v>
      </c>
      <c r="BI296" s="128">
        <f>IF(N296="nulová",J296,0)</f>
        <v>0</v>
      </c>
      <c r="BJ296" s="17" t="s">
        <v>83</v>
      </c>
      <c r="BK296" s="128">
        <f>ROUND(I296*H296,2)</f>
        <v>0</v>
      </c>
      <c r="BL296" s="17" t="s">
        <v>151</v>
      </c>
      <c r="BM296" s="127" t="s">
        <v>1242</v>
      </c>
    </row>
    <row r="297" spans="2:65" s="13" customFormat="1">
      <c r="B297" s="133"/>
      <c r="D297" s="207" t="s">
        <v>153</v>
      </c>
      <c r="E297" s="134" t="s">
        <v>1</v>
      </c>
      <c r="F297" s="209" t="s">
        <v>1243</v>
      </c>
      <c r="H297" s="210">
        <v>22.777000000000001</v>
      </c>
      <c r="L297" s="133"/>
      <c r="M297" s="135"/>
      <c r="T297" s="136"/>
      <c r="AT297" s="134" t="s">
        <v>153</v>
      </c>
      <c r="AU297" s="134" t="s">
        <v>85</v>
      </c>
      <c r="AV297" s="13" t="s">
        <v>85</v>
      </c>
      <c r="AW297" s="13" t="s">
        <v>32</v>
      </c>
      <c r="AX297" s="13" t="s">
        <v>83</v>
      </c>
      <c r="AY297" s="134" t="s">
        <v>144</v>
      </c>
    </row>
    <row r="298" spans="2:65" s="1" customFormat="1" ht="16.5" customHeight="1">
      <c r="B298" s="27"/>
      <c r="C298" s="215" t="s">
        <v>1244</v>
      </c>
      <c r="D298" s="215" t="s">
        <v>217</v>
      </c>
      <c r="E298" s="216" t="s">
        <v>1245</v>
      </c>
      <c r="F298" s="217" t="s">
        <v>1246</v>
      </c>
      <c r="G298" s="218" t="s">
        <v>149</v>
      </c>
      <c r="H298" s="219">
        <v>2.3460000000000001</v>
      </c>
      <c r="I298" s="192"/>
      <c r="J298" s="220">
        <f>ROUND(I298*H298,2)</f>
        <v>0</v>
      </c>
      <c r="K298" s="217" t="s">
        <v>150</v>
      </c>
      <c r="L298" s="145"/>
      <c r="M298" s="146" t="s">
        <v>1</v>
      </c>
      <c r="N298" s="147" t="s">
        <v>42</v>
      </c>
      <c r="O298" s="125">
        <v>0</v>
      </c>
      <c r="P298" s="125">
        <f>O298*H298</f>
        <v>0</v>
      </c>
      <c r="Q298" s="125">
        <v>0.2</v>
      </c>
      <c r="R298" s="125">
        <f>Q298*H298</f>
        <v>0.46920000000000006</v>
      </c>
      <c r="S298" s="125">
        <v>0</v>
      </c>
      <c r="T298" s="126">
        <f>S298*H298</f>
        <v>0</v>
      </c>
      <c r="AR298" s="127" t="s">
        <v>197</v>
      </c>
      <c r="AT298" s="127" t="s">
        <v>217</v>
      </c>
      <c r="AU298" s="127" t="s">
        <v>85</v>
      </c>
      <c r="AY298" s="17" t="s">
        <v>144</v>
      </c>
      <c r="BE298" s="128">
        <f>IF(N298="základní",J298,0)</f>
        <v>0</v>
      </c>
      <c r="BF298" s="128">
        <f>IF(N298="snížená",J298,0)</f>
        <v>0</v>
      </c>
      <c r="BG298" s="128">
        <f>IF(N298="zákl. přenesená",J298,0)</f>
        <v>0</v>
      </c>
      <c r="BH298" s="128">
        <f>IF(N298="sníž. přenesená",J298,0)</f>
        <v>0</v>
      </c>
      <c r="BI298" s="128">
        <f>IF(N298="nulová",J298,0)</f>
        <v>0</v>
      </c>
      <c r="BJ298" s="17" t="s">
        <v>83</v>
      </c>
      <c r="BK298" s="128">
        <f>ROUND(I298*H298,2)</f>
        <v>0</v>
      </c>
      <c r="BL298" s="17" t="s">
        <v>151</v>
      </c>
      <c r="BM298" s="127" t="s">
        <v>1247</v>
      </c>
    </row>
    <row r="299" spans="2:65" s="13" customFormat="1">
      <c r="B299" s="133"/>
      <c r="D299" s="207" t="s">
        <v>153</v>
      </c>
      <c r="F299" s="209" t="s">
        <v>1248</v>
      </c>
      <c r="H299" s="210">
        <v>2.3460000000000001</v>
      </c>
      <c r="L299" s="133"/>
      <c r="M299" s="135"/>
      <c r="T299" s="136"/>
      <c r="AT299" s="134" t="s">
        <v>153</v>
      </c>
      <c r="AU299" s="134" t="s">
        <v>85</v>
      </c>
      <c r="AV299" s="13" t="s">
        <v>85</v>
      </c>
      <c r="AW299" s="13" t="s">
        <v>3</v>
      </c>
      <c r="AX299" s="13" t="s">
        <v>83</v>
      </c>
      <c r="AY299" s="134" t="s">
        <v>144</v>
      </c>
    </row>
    <row r="300" spans="2:65" s="1" customFormat="1" ht="37.9" customHeight="1">
      <c r="B300" s="27"/>
      <c r="C300" s="201" t="s">
        <v>1249</v>
      </c>
      <c r="D300" s="201" t="s">
        <v>146</v>
      </c>
      <c r="E300" s="202" t="s">
        <v>1250</v>
      </c>
      <c r="F300" s="203" t="s">
        <v>1251</v>
      </c>
      <c r="G300" s="204" t="s">
        <v>205</v>
      </c>
      <c r="H300" s="205">
        <v>8.5999999999999993E-2</v>
      </c>
      <c r="I300" s="192"/>
      <c r="J300" s="206">
        <f>ROUND(I300*H300,2)</f>
        <v>0</v>
      </c>
      <c r="K300" s="203" t="s">
        <v>150</v>
      </c>
      <c r="L300" s="27"/>
      <c r="M300" s="123" t="s">
        <v>1</v>
      </c>
      <c r="N300" s="124" t="s">
        <v>42</v>
      </c>
      <c r="O300" s="125">
        <v>94.286000000000001</v>
      </c>
      <c r="P300" s="125">
        <f>O300*H300</f>
        <v>8.1085959999999986</v>
      </c>
      <c r="Q300" s="125">
        <v>0</v>
      </c>
      <c r="R300" s="125">
        <f>Q300*H300</f>
        <v>0</v>
      </c>
      <c r="S300" s="125">
        <v>0</v>
      </c>
      <c r="T300" s="126">
        <f>S300*H300</f>
        <v>0</v>
      </c>
      <c r="AR300" s="127" t="s">
        <v>151</v>
      </c>
      <c r="AT300" s="127" t="s">
        <v>146</v>
      </c>
      <c r="AU300" s="127" t="s">
        <v>85</v>
      </c>
      <c r="AY300" s="17" t="s">
        <v>144</v>
      </c>
      <c r="BE300" s="128">
        <f>IF(N300="základní",J300,0)</f>
        <v>0</v>
      </c>
      <c r="BF300" s="128">
        <f>IF(N300="snížená",J300,0)</f>
        <v>0</v>
      </c>
      <c r="BG300" s="128">
        <f>IF(N300="zákl. přenesená",J300,0)</f>
        <v>0</v>
      </c>
      <c r="BH300" s="128">
        <f>IF(N300="sníž. přenesená",J300,0)</f>
        <v>0</v>
      </c>
      <c r="BI300" s="128">
        <f>IF(N300="nulová",J300,0)</f>
        <v>0</v>
      </c>
      <c r="BJ300" s="17" t="s">
        <v>83</v>
      </c>
      <c r="BK300" s="128">
        <f>ROUND(I300*H300,2)</f>
        <v>0</v>
      </c>
      <c r="BL300" s="17" t="s">
        <v>151</v>
      </c>
      <c r="BM300" s="127" t="s">
        <v>1252</v>
      </c>
    </row>
    <row r="301" spans="2:65" s="12" customFormat="1">
      <c r="B301" s="129"/>
      <c r="D301" s="207" t="s">
        <v>153</v>
      </c>
      <c r="E301" s="130" t="s">
        <v>1</v>
      </c>
      <c r="F301" s="208" t="s">
        <v>1253</v>
      </c>
      <c r="H301" s="130" t="s">
        <v>1</v>
      </c>
      <c r="L301" s="129"/>
      <c r="M301" s="131"/>
      <c r="T301" s="132"/>
      <c r="AT301" s="130" t="s">
        <v>153</v>
      </c>
      <c r="AU301" s="130" t="s">
        <v>85</v>
      </c>
      <c r="AV301" s="12" t="s">
        <v>83</v>
      </c>
      <c r="AW301" s="12" t="s">
        <v>32</v>
      </c>
      <c r="AX301" s="12" t="s">
        <v>76</v>
      </c>
      <c r="AY301" s="130" t="s">
        <v>144</v>
      </c>
    </row>
    <row r="302" spans="2:65" s="13" customFormat="1">
      <c r="B302" s="133"/>
      <c r="D302" s="207" t="s">
        <v>153</v>
      </c>
      <c r="E302" s="134" t="s">
        <v>1</v>
      </c>
      <c r="F302" s="209" t="s">
        <v>1254</v>
      </c>
      <c r="H302" s="210">
        <v>8.5999999999999993E-2</v>
      </c>
      <c r="L302" s="133"/>
      <c r="M302" s="135"/>
      <c r="T302" s="136"/>
      <c r="AT302" s="134" t="s">
        <v>153</v>
      </c>
      <c r="AU302" s="134" t="s">
        <v>85</v>
      </c>
      <c r="AV302" s="13" t="s">
        <v>85</v>
      </c>
      <c r="AW302" s="13" t="s">
        <v>32</v>
      </c>
      <c r="AX302" s="13" t="s">
        <v>83</v>
      </c>
      <c r="AY302" s="134" t="s">
        <v>144</v>
      </c>
    </row>
    <row r="303" spans="2:65" s="1" customFormat="1" ht="16.5" customHeight="1">
      <c r="B303" s="27"/>
      <c r="C303" s="215" t="s">
        <v>1255</v>
      </c>
      <c r="D303" s="215" t="s">
        <v>217</v>
      </c>
      <c r="E303" s="216" t="s">
        <v>1235</v>
      </c>
      <c r="F303" s="217" t="s">
        <v>1236</v>
      </c>
      <c r="G303" s="218" t="s">
        <v>239</v>
      </c>
      <c r="H303" s="219">
        <v>86</v>
      </c>
      <c r="I303" s="192"/>
      <c r="J303" s="220">
        <f>ROUND(I303*H303,2)</f>
        <v>0</v>
      </c>
      <c r="K303" s="217" t="s">
        <v>150</v>
      </c>
      <c r="L303" s="145"/>
      <c r="M303" s="146" t="s">
        <v>1</v>
      </c>
      <c r="N303" s="147" t="s">
        <v>42</v>
      </c>
      <c r="O303" s="125">
        <v>0</v>
      </c>
      <c r="P303" s="125">
        <f>O303*H303</f>
        <v>0</v>
      </c>
      <c r="Q303" s="125">
        <v>1E-3</v>
      </c>
      <c r="R303" s="125">
        <f>Q303*H303</f>
        <v>8.6000000000000007E-2</v>
      </c>
      <c r="S303" s="125">
        <v>0</v>
      </c>
      <c r="T303" s="126">
        <f>S303*H303</f>
        <v>0</v>
      </c>
      <c r="AR303" s="127" t="s">
        <v>197</v>
      </c>
      <c r="AT303" s="127" t="s">
        <v>217</v>
      </c>
      <c r="AU303" s="127" t="s">
        <v>85</v>
      </c>
      <c r="AY303" s="17" t="s">
        <v>144</v>
      </c>
      <c r="BE303" s="128">
        <f>IF(N303="základní",J303,0)</f>
        <v>0</v>
      </c>
      <c r="BF303" s="128">
        <f>IF(N303="snížená",J303,0)</f>
        <v>0</v>
      </c>
      <c r="BG303" s="128">
        <f>IF(N303="zákl. přenesená",J303,0)</f>
        <v>0</v>
      </c>
      <c r="BH303" s="128">
        <f>IF(N303="sníž. přenesená",J303,0)</f>
        <v>0</v>
      </c>
      <c r="BI303" s="128">
        <f>IF(N303="nulová",J303,0)</f>
        <v>0</v>
      </c>
      <c r="BJ303" s="17" t="s">
        <v>83</v>
      </c>
      <c r="BK303" s="128">
        <f>ROUND(I303*H303,2)</f>
        <v>0</v>
      </c>
      <c r="BL303" s="17" t="s">
        <v>151</v>
      </c>
      <c r="BM303" s="127" t="s">
        <v>1256</v>
      </c>
    </row>
    <row r="304" spans="2:65" s="1" customFormat="1" ht="33" customHeight="1">
      <c r="B304" s="27"/>
      <c r="C304" s="201" t="s">
        <v>1257</v>
      </c>
      <c r="D304" s="201" t="s">
        <v>146</v>
      </c>
      <c r="E304" s="202" t="s">
        <v>1258</v>
      </c>
      <c r="F304" s="203" t="s">
        <v>1259</v>
      </c>
      <c r="G304" s="204" t="s">
        <v>906</v>
      </c>
      <c r="H304" s="205">
        <v>1.5669999999999999</v>
      </c>
      <c r="I304" s="192"/>
      <c r="J304" s="206">
        <f>ROUND(I304*H304,2)</f>
        <v>0</v>
      </c>
      <c r="K304" s="203" t="s">
        <v>150</v>
      </c>
      <c r="L304" s="27"/>
      <c r="M304" s="123" t="s">
        <v>1</v>
      </c>
      <c r="N304" s="124" t="s">
        <v>42</v>
      </c>
      <c r="O304" s="125">
        <v>28.407</v>
      </c>
      <c r="P304" s="125">
        <f>O304*H304</f>
        <v>44.513768999999996</v>
      </c>
      <c r="Q304" s="125">
        <v>0</v>
      </c>
      <c r="R304" s="125">
        <f>Q304*H304</f>
        <v>0</v>
      </c>
      <c r="S304" s="125">
        <v>0</v>
      </c>
      <c r="T304" s="126">
        <f>S304*H304</f>
        <v>0</v>
      </c>
      <c r="AR304" s="127" t="s">
        <v>151</v>
      </c>
      <c r="AT304" s="127" t="s">
        <v>146</v>
      </c>
      <c r="AU304" s="127" t="s">
        <v>85</v>
      </c>
      <c r="AY304" s="17" t="s">
        <v>144</v>
      </c>
      <c r="BE304" s="128">
        <f>IF(N304="základní",J304,0)</f>
        <v>0</v>
      </c>
      <c r="BF304" s="128">
        <f>IF(N304="snížená",J304,0)</f>
        <v>0</v>
      </c>
      <c r="BG304" s="128">
        <f>IF(N304="zákl. přenesená",J304,0)</f>
        <v>0</v>
      </c>
      <c r="BH304" s="128">
        <f>IF(N304="sníž. přenesená",J304,0)</f>
        <v>0</v>
      </c>
      <c r="BI304" s="128">
        <f>IF(N304="nulová",J304,0)</f>
        <v>0</v>
      </c>
      <c r="BJ304" s="17" t="s">
        <v>83</v>
      </c>
      <c r="BK304" s="128">
        <f>ROUND(I304*H304,2)</f>
        <v>0</v>
      </c>
      <c r="BL304" s="17" t="s">
        <v>151</v>
      </c>
      <c r="BM304" s="127" t="s">
        <v>1260</v>
      </c>
    </row>
    <row r="305" spans="2:65" s="13" customFormat="1">
      <c r="B305" s="133"/>
      <c r="D305" s="207" t="s">
        <v>153</v>
      </c>
      <c r="E305" s="134" t="s">
        <v>1</v>
      </c>
      <c r="F305" s="209" t="s">
        <v>908</v>
      </c>
      <c r="H305" s="210">
        <v>0.23400000000000001</v>
      </c>
      <c r="L305" s="133"/>
      <c r="M305" s="135"/>
      <c r="T305" s="136"/>
      <c r="AT305" s="134" t="s">
        <v>153</v>
      </c>
      <c r="AU305" s="134" t="s">
        <v>85</v>
      </c>
      <c r="AV305" s="13" t="s">
        <v>85</v>
      </c>
      <c r="AW305" s="13" t="s">
        <v>32</v>
      </c>
      <c r="AX305" s="13" t="s">
        <v>76</v>
      </c>
      <c r="AY305" s="134" t="s">
        <v>144</v>
      </c>
    </row>
    <row r="306" spans="2:65" s="13" customFormat="1">
      <c r="B306" s="133"/>
      <c r="D306" s="207" t="s">
        <v>153</v>
      </c>
      <c r="E306" s="134" t="s">
        <v>1</v>
      </c>
      <c r="F306" s="209" t="s">
        <v>909</v>
      </c>
      <c r="H306" s="210">
        <v>0.72699999999999998</v>
      </c>
      <c r="L306" s="133"/>
      <c r="M306" s="135"/>
      <c r="T306" s="136"/>
      <c r="AT306" s="134" t="s">
        <v>153</v>
      </c>
      <c r="AU306" s="134" t="s">
        <v>85</v>
      </c>
      <c r="AV306" s="13" t="s">
        <v>85</v>
      </c>
      <c r="AW306" s="13" t="s">
        <v>32</v>
      </c>
      <c r="AX306" s="13" t="s">
        <v>76</v>
      </c>
      <c r="AY306" s="134" t="s">
        <v>144</v>
      </c>
    </row>
    <row r="307" spans="2:65" s="13" customFormat="1">
      <c r="B307" s="133"/>
      <c r="D307" s="207" t="s">
        <v>153</v>
      </c>
      <c r="E307" s="134" t="s">
        <v>1</v>
      </c>
      <c r="F307" s="209" t="s">
        <v>910</v>
      </c>
      <c r="H307" s="210">
        <v>0.182</v>
      </c>
      <c r="L307" s="133"/>
      <c r="M307" s="135"/>
      <c r="T307" s="136"/>
      <c r="AT307" s="134" t="s">
        <v>153</v>
      </c>
      <c r="AU307" s="134" t="s">
        <v>85</v>
      </c>
      <c r="AV307" s="13" t="s">
        <v>85</v>
      </c>
      <c r="AW307" s="13" t="s">
        <v>32</v>
      </c>
      <c r="AX307" s="13" t="s">
        <v>76</v>
      </c>
      <c r="AY307" s="134" t="s">
        <v>144</v>
      </c>
    </row>
    <row r="308" spans="2:65" s="13" customFormat="1">
      <c r="B308" s="133"/>
      <c r="D308" s="207" t="s">
        <v>153</v>
      </c>
      <c r="E308" s="134" t="s">
        <v>1</v>
      </c>
      <c r="F308" s="209" t="s">
        <v>1261</v>
      </c>
      <c r="H308" s="210">
        <v>0.42399999999999999</v>
      </c>
      <c r="L308" s="133"/>
      <c r="M308" s="135"/>
      <c r="T308" s="136"/>
      <c r="AT308" s="134" t="s">
        <v>153</v>
      </c>
      <c r="AU308" s="134" t="s">
        <v>85</v>
      </c>
      <c r="AV308" s="13" t="s">
        <v>85</v>
      </c>
      <c r="AW308" s="13" t="s">
        <v>32</v>
      </c>
      <c r="AX308" s="13" t="s">
        <v>76</v>
      </c>
      <c r="AY308" s="134" t="s">
        <v>144</v>
      </c>
    </row>
    <row r="309" spans="2:65" s="14" customFormat="1">
      <c r="B309" s="137"/>
      <c r="D309" s="207" t="s">
        <v>153</v>
      </c>
      <c r="E309" s="138" t="s">
        <v>1</v>
      </c>
      <c r="F309" s="211" t="s">
        <v>175</v>
      </c>
      <c r="H309" s="212">
        <v>1.5669999999999999</v>
      </c>
      <c r="L309" s="137"/>
      <c r="M309" s="139"/>
      <c r="T309" s="140"/>
      <c r="AT309" s="138" t="s">
        <v>153</v>
      </c>
      <c r="AU309" s="138" t="s">
        <v>85</v>
      </c>
      <c r="AV309" s="14" t="s">
        <v>151</v>
      </c>
      <c r="AW309" s="14" t="s">
        <v>32</v>
      </c>
      <c r="AX309" s="14" t="s">
        <v>83</v>
      </c>
      <c r="AY309" s="138" t="s">
        <v>144</v>
      </c>
    </row>
    <row r="310" spans="2:65" s="1" customFormat="1" ht="21.75" customHeight="1">
      <c r="B310" s="27"/>
      <c r="C310" s="201" t="s">
        <v>1262</v>
      </c>
      <c r="D310" s="201" t="s">
        <v>146</v>
      </c>
      <c r="E310" s="202" t="s">
        <v>1263</v>
      </c>
      <c r="F310" s="203" t="s">
        <v>1264</v>
      </c>
      <c r="G310" s="204" t="s">
        <v>149</v>
      </c>
      <c r="H310" s="205">
        <v>90.48</v>
      </c>
      <c r="I310" s="192"/>
      <c r="J310" s="206">
        <f>ROUND(I310*H310,2)</f>
        <v>0</v>
      </c>
      <c r="K310" s="203" t="s">
        <v>150</v>
      </c>
      <c r="L310" s="27"/>
      <c r="M310" s="123" t="s">
        <v>1</v>
      </c>
      <c r="N310" s="124" t="s">
        <v>42</v>
      </c>
      <c r="O310" s="125">
        <v>1.196</v>
      </c>
      <c r="P310" s="125">
        <f>O310*H310</f>
        <v>108.21408</v>
      </c>
      <c r="Q310" s="125">
        <v>0</v>
      </c>
      <c r="R310" s="125">
        <f>Q310*H310</f>
        <v>0</v>
      </c>
      <c r="S310" s="125">
        <v>0</v>
      </c>
      <c r="T310" s="126">
        <f>S310*H310</f>
        <v>0</v>
      </c>
      <c r="AR310" s="127" t="s">
        <v>151</v>
      </c>
      <c r="AT310" s="127" t="s">
        <v>146</v>
      </c>
      <c r="AU310" s="127" t="s">
        <v>85</v>
      </c>
      <c r="AY310" s="17" t="s">
        <v>144</v>
      </c>
      <c r="BE310" s="128">
        <f>IF(N310="základní",J310,0)</f>
        <v>0</v>
      </c>
      <c r="BF310" s="128">
        <f>IF(N310="snížená",J310,0)</f>
        <v>0</v>
      </c>
      <c r="BG310" s="128">
        <f>IF(N310="zákl. přenesená",J310,0)</f>
        <v>0</v>
      </c>
      <c r="BH310" s="128">
        <f>IF(N310="sníž. přenesená",J310,0)</f>
        <v>0</v>
      </c>
      <c r="BI310" s="128">
        <f>IF(N310="nulová",J310,0)</f>
        <v>0</v>
      </c>
      <c r="BJ310" s="17" t="s">
        <v>83</v>
      </c>
      <c r="BK310" s="128">
        <f>ROUND(I310*H310,2)</f>
        <v>0</v>
      </c>
      <c r="BL310" s="17" t="s">
        <v>151</v>
      </c>
      <c r="BM310" s="127" t="s">
        <v>1265</v>
      </c>
    </row>
    <row r="311" spans="2:65" s="12" customFormat="1">
      <c r="B311" s="129"/>
      <c r="D311" s="207" t="s">
        <v>153</v>
      </c>
      <c r="E311" s="130" t="s">
        <v>1</v>
      </c>
      <c r="F311" s="208" t="s">
        <v>1266</v>
      </c>
      <c r="H311" s="130" t="s">
        <v>1</v>
      </c>
      <c r="L311" s="129"/>
      <c r="M311" s="131"/>
      <c r="T311" s="132"/>
      <c r="AT311" s="130" t="s">
        <v>153</v>
      </c>
      <c r="AU311" s="130" t="s">
        <v>85</v>
      </c>
      <c r="AV311" s="12" t="s">
        <v>83</v>
      </c>
      <c r="AW311" s="12" t="s">
        <v>32</v>
      </c>
      <c r="AX311" s="12" t="s">
        <v>76</v>
      </c>
      <c r="AY311" s="130" t="s">
        <v>144</v>
      </c>
    </row>
    <row r="312" spans="2:65" s="13" customFormat="1" ht="22.5">
      <c r="B312" s="133"/>
      <c r="D312" s="207" t="s">
        <v>153</v>
      </c>
      <c r="E312" s="134" t="s">
        <v>1</v>
      </c>
      <c r="F312" s="209" t="s">
        <v>1267</v>
      </c>
      <c r="H312" s="210">
        <v>38.64</v>
      </c>
      <c r="L312" s="133"/>
      <c r="M312" s="135"/>
      <c r="T312" s="136"/>
      <c r="AT312" s="134" t="s">
        <v>153</v>
      </c>
      <c r="AU312" s="134" t="s">
        <v>85</v>
      </c>
      <c r="AV312" s="13" t="s">
        <v>85</v>
      </c>
      <c r="AW312" s="13" t="s">
        <v>32</v>
      </c>
      <c r="AX312" s="13" t="s">
        <v>76</v>
      </c>
      <c r="AY312" s="134" t="s">
        <v>144</v>
      </c>
    </row>
    <row r="313" spans="2:65" s="13" customFormat="1" ht="22.5">
      <c r="B313" s="133"/>
      <c r="D313" s="207" t="s">
        <v>153</v>
      </c>
      <c r="E313" s="134" t="s">
        <v>1</v>
      </c>
      <c r="F313" s="209" t="s">
        <v>1268</v>
      </c>
      <c r="H313" s="210">
        <v>41.4</v>
      </c>
      <c r="L313" s="133"/>
      <c r="M313" s="135"/>
      <c r="T313" s="136"/>
      <c r="AT313" s="134" t="s">
        <v>153</v>
      </c>
      <c r="AU313" s="134" t="s">
        <v>85</v>
      </c>
      <c r="AV313" s="13" t="s">
        <v>85</v>
      </c>
      <c r="AW313" s="13" t="s">
        <v>32</v>
      </c>
      <c r="AX313" s="13" t="s">
        <v>76</v>
      </c>
      <c r="AY313" s="134" t="s">
        <v>144</v>
      </c>
    </row>
    <row r="314" spans="2:65" s="12" customFormat="1">
      <c r="B314" s="129"/>
      <c r="D314" s="207" t="s">
        <v>153</v>
      </c>
      <c r="E314" s="130" t="s">
        <v>1</v>
      </c>
      <c r="F314" s="208" t="s">
        <v>1269</v>
      </c>
      <c r="H314" s="130" t="s">
        <v>1</v>
      </c>
      <c r="L314" s="129"/>
      <c r="M314" s="131"/>
      <c r="T314" s="132"/>
      <c r="AT314" s="130" t="s">
        <v>153</v>
      </c>
      <c r="AU314" s="130" t="s">
        <v>85</v>
      </c>
      <c r="AV314" s="12" t="s">
        <v>83</v>
      </c>
      <c r="AW314" s="12" t="s">
        <v>32</v>
      </c>
      <c r="AX314" s="12" t="s">
        <v>76</v>
      </c>
      <c r="AY314" s="130" t="s">
        <v>144</v>
      </c>
    </row>
    <row r="315" spans="2:65" s="13" customFormat="1" ht="22.5">
      <c r="B315" s="133"/>
      <c r="D315" s="207" t="s">
        <v>153</v>
      </c>
      <c r="E315" s="134" t="s">
        <v>1</v>
      </c>
      <c r="F315" s="209" t="s">
        <v>1270</v>
      </c>
      <c r="H315" s="210">
        <v>5.04</v>
      </c>
      <c r="L315" s="133"/>
      <c r="M315" s="135"/>
      <c r="T315" s="136"/>
      <c r="AT315" s="134" t="s">
        <v>153</v>
      </c>
      <c r="AU315" s="134" t="s">
        <v>85</v>
      </c>
      <c r="AV315" s="13" t="s">
        <v>85</v>
      </c>
      <c r="AW315" s="13" t="s">
        <v>32</v>
      </c>
      <c r="AX315" s="13" t="s">
        <v>76</v>
      </c>
      <c r="AY315" s="134" t="s">
        <v>144</v>
      </c>
    </row>
    <row r="316" spans="2:65" s="13" customFormat="1" ht="22.5">
      <c r="B316" s="133"/>
      <c r="D316" s="207" t="s">
        <v>153</v>
      </c>
      <c r="E316" s="134" t="s">
        <v>1</v>
      </c>
      <c r="F316" s="209" t="s">
        <v>1271</v>
      </c>
      <c r="H316" s="210">
        <v>5.4</v>
      </c>
      <c r="L316" s="133"/>
      <c r="M316" s="135"/>
      <c r="T316" s="136"/>
      <c r="AT316" s="134" t="s">
        <v>153</v>
      </c>
      <c r="AU316" s="134" t="s">
        <v>85</v>
      </c>
      <c r="AV316" s="13" t="s">
        <v>85</v>
      </c>
      <c r="AW316" s="13" t="s">
        <v>32</v>
      </c>
      <c r="AX316" s="13" t="s">
        <v>76</v>
      </c>
      <c r="AY316" s="134" t="s">
        <v>144</v>
      </c>
    </row>
    <row r="317" spans="2:65" s="14" customFormat="1">
      <c r="B317" s="137"/>
      <c r="D317" s="207" t="s">
        <v>153</v>
      </c>
      <c r="E317" s="138" t="s">
        <v>1</v>
      </c>
      <c r="F317" s="211" t="s">
        <v>175</v>
      </c>
      <c r="H317" s="212">
        <v>90.48</v>
      </c>
      <c r="L317" s="137"/>
      <c r="M317" s="139"/>
      <c r="T317" s="140"/>
      <c r="AT317" s="138" t="s">
        <v>153</v>
      </c>
      <c r="AU317" s="138" t="s">
        <v>85</v>
      </c>
      <c r="AV317" s="14" t="s">
        <v>151</v>
      </c>
      <c r="AW317" s="14" t="s">
        <v>32</v>
      </c>
      <c r="AX317" s="14" t="s">
        <v>83</v>
      </c>
      <c r="AY317" s="138" t="s">
        <v>144</v>
      </c>
    </row>
    <row r="318" spans="2:65" s="11" customFormat="1" ht="22.9" customHeight="1">
      <c r="B318" s="109"/>
      <c r="D318" s="110" t="s">
        <v>75</v>
      </c>
      <c r="E318" s="199" t="s">
        <v>424</v>
      </c>
      <c r="F318" s="199" t="s">
        <v>425</v>
      </c>
      <c r="J318" s="200">
        <f>BK318</f>
        <v>0</v>
      </c>
      <c r="L318" s="109"/>
      <c r="M318" s="111"/>
      <c r="P318" s="112">
        <f>SUM(P319:P320)</f>
        <v>0</v>
      </c>
      <c r="R318" s="112">
        <f>SUM(R319:R320)</f>
        <v>0</v>
      </c>
      <c r="T318" s="113">
        <f>SUM(T319:T320)</f>
        <v>0</v>
      </c>
      <c r="AR318" s="110" t="s">
        <v>83</v>
      </c>
      <c r="AT318" s="114" t="s">
        <v>75</v>
      </c>
      <c r="AU318" s="114" t="s">
        <v>83</v>
      </c>
      <c r="AY318" s="110" t="s">
        <v>144</v>
      </c>
      <c r="BK318" s="115">
        <f>SUM(BK319:BK320)</f>
        <v>0</v>
      </c>
    </row>
    <row r="319" spans="2:65" s="1" customFormat="1" ht="37.9" customHeight="1">
      <c r="B319" s="27"/>
      <c r="C319" s="201" t="s">
        <v>1272</v>
      </c>
      <c r="D319" s="201" t="s">
        <v>146</v>
      </c>
      <c r="E319" s="202" t="s">
        <v>1273</v>
      </c>
      <c r="F319" s="203" t="s">
        <v>1274</v>
      </c>
      <c r="G319" s="204" t="s">
        <v>205</v>
      </c>
      <c r="H319" s="205">
        <v>13.75</v>
      </c>
      <c r="I319" s="192"/>
      <c r="J319" s="206">
        <f>ROUND(I319*H319,2)</f>
        <v>0</v>
      </c>
      <c r="K319" s="203" t="s">
        <v>150</v>
      </c>
      <c r="L319" s="27"/>
      <c r="M319" s="123" t="s">
        <v>1</v>
      </c>
      <c r="N319" s="124" t="s">
        <v>42</v>
      </c>
      <c r="O319" s="125">
        <v>0</v>
      </c>
      <c r="P319" s="125">
        <f>O319*H319</f>
        <v>0</v>
      </c>
      <c r="Q319" s="125">
        <v>0</v>
      </c>
      <c r="R319" s="125">
        <f>Q319*H319</f>
        <v>0</v>
      </c>
      <c r="S319" s="125">
        <v>0</v>
      </c>
      <c r="T319" s="126">
        <f>S319*H319</f>
        <v>0</v>
      </c>
      <c r="AR319" s="127" t="s">
        <v>151</v>
      </c>
      <c r="AT319" s="127" t="s">
        <v>146</v>
      </c>
      <c r="AU319" s="127" t="s">
        <v>85</v>
      </c>
      <c r="AY319" s="17" t="s">
        <v>144</v>
      </c>
      <c r="BE319" s="128">
        <f>IF(N319="základní",J319,0)</f>
        <v>0</v>
      </c>
      <c r="BF319" s="128">
        <f>IF(N319="snížená",J319,0)</f>
        <v>0</v>
      </c>
      <c r="BG319" s="128">
        <f>IF(N319="zákl. přenesená",J319,0)</f>
        <v>0</v>
      </c>
      <c r="BH319" s="128">
        <f>IF(N319="sníž. přenesená",J319,0)</f>
        <v>0</v>
      </c>
      <c r="BI319" s="128">
        <f>IF(N319="nulová",J319,0)</f>
        <v>0</v>
      </c>
      <c r="BJ319" s="17" t="s">
        <v>83</v>
      </c>
      <c r="BK319" s="128">
        <f>ROUND(I319*H319,2)</f>
        <v>0</v>
      </c>
      <c r="BL319" s="17" t="s">
        <v>151</v>
      </c>
      <c r="BM319" s="127" t="s">
        <v>1275</v>
      </c>
    </row>
    <row r="320" spans="2:65" s="13" customFormat="1">
      <c r="B320" s="133"/>
      <c r="D320" s="207" t="s">
        <v>153</v>
      </c>
      <c r="E320" s="134" t="s">
        <v>1</v>
      </c>
      <c r="F320" s="209" t="s">
        <v>1276</v>
      </c>
      <c r="H320" s="210">
        <v>13.75</v>
      </c>
      <c r="L320" s="133"/>
      <c r="M320" s="135"/>
      <c r="T320" s="136"/>
      <c r="AT320" s="134" t="s">
        <v>153</v>
      </c>
      <c r="AU320" s="134" t="s">
        <v>85</v>
      </c>
      <c r="AV320" s="13" t="s">
        <v>85</v>
      </c>
      <c r="AW320" s="13" t="s">
        <v>32</v>
      </c>
      <c r="AX320" s="13" t="s">
        <v>83</v>
      </c>
      <c r="AY320" s="134" t="s">
        <v>144</v>
      </c>
    </row>
    <row r="321" spans="2:65" s="11" customFormat="1" ht="22.9" customHeight="1">
      <c r="B321" s="109"/>
      <c r="D321" s="110" t="s">
        <v>75</v>
      </c>
      <c r="E321" s="199" t="s">
        <v>341</v>
      </c>
      <c r="F321" s="199" t="s">
        <v>342</v>
      </c>
      <c r="J321" s="200">
        <f>BK321</f>
        <v>0</v>
      </c>
      <c r="L321" s="109"/>
      <c r="M321" s="111"/>
      <c r="P321" s="112">
        <f>P322</f>
        <v>1035.414796</v>
      </c>
      <c r="R321" s="112">
        <f>R322</f>
        <v>0</v>
      </c>
      <c r="T321" s="113">
        <f>T322</f>
        <v>0</v>
      </c>
      <c r="AR321" s="110" t="s">
        <v>83</v>
      </c>
      <c r="AT321" s="114" t="s">
        <v>75</v>
      </c>
      <c r="AU321" s="114" t="s">
        <v>83</v>
      </c>
      <c r="AY321" s="110" t="s">
        <v>144</v>
      </c>
      <c r="BK321" s="115">
        <f>BK322</f>
        <v>0</v>
      </c>
    </row>
    <row r="322" spans="2:65" s="1" customFormat="1" ht="24.2" customHeight="1">
      <c r="B322" s="27"/>
      <c r="C322" s="201" t="s">
        <v>1277</v>
      </c>
      <c r="D322" s="201" t="s">
        <v>146</v>
      </c>
      <c r="E322" s="202" t="s">
        <v>1278</v>
      </c>
      <c r="F322" s="203" t="s">
        <v>1279</v>
      </c>
      <c r="G322" s="204" t="s">
        <v>205</v>
      </c>
      <c r="H322" s="205">
        <v>516.93200000000002</v>
      </c>
      <c r="I322" s="192"/>
      <c r="J322" s="206">
        <f>ROUND(I322*H322,2)</f>
        <v>0</v>
      </c>
      <c r="K322" s="203" t="s">
        <v>150</v>
      </c>
      <c r="L322" s="27"/>
      <c r="M322" s="123" t="s">
        <v>1</v>
      </c>
      <c r="N322" s="124" t="s">
        <v>42</v>
      </c>
      <c r="O322" s="125">
        <v>2.0030000000000001</v>
      </c>
      <c r="P322" s="125">
        <f>O322*H322</f>
        <v>1035.414796</v>
      </c>
      <c r="Q322" s="125">
        <v>0</v>
      </c>
      <c r="R322" s="125">
        <f>Q322*H322</f>
        <v>0</v>
      </c>
      <c r="S322" s="125">
        <v>0</v>
      </c>
      <c r="T322" s="126">
        <f>S322*H322</f>
        <v>0</v>
      </c>
      <c r="AR322" s="127" t="s">
        <v>151</v>
      </c>
      <c r="AT322" s="127" t="s">
        <v>146</v>
      </c>
      <c r="AU322" s="127" t="s">
        <v>85</v>
      </c>
      <c r="AY322" s="17" t="s">
        <v>144</v>
      </c>
      <c r="BE322" s="128">
        <f>IF(N322="základní",J322,0)</f>
        <v>0</v>
      </c>
      <c r="BF322" s="128">
        <f>IF(N322="snížená",J322,0)</f>
        <v>0</v>
      </c>
      <c r="BG322" s="128">
        <f>IF(N322="zákl. přenesená",J322,0)</f>
        <v>0</v>
      </c>
      <c r="BH322" s="128">
        <f>IF(N322="sníž. přenesená",J322,0)</f>
        <v>0</v>
      </c>
      <c r="BI322" s="128">
        <f>IF(N322="nulová",J322,0)</f>
        <v>0</v>
      </c>
      <c r="BJ322" s="17" t="s">
        <v>83</v>
      </c>
      <c r="BK322" s="128">
        <f>ROUND(I322*H322,2)</f>
        <v>0</v>
      </c>
      <c r="BL322" s="17" t="s">
        <v>151</v>
      </c>
      <c r="BM322" s="127" t="s">
        <v>1280</v>
      </c>
    </row>
    <row r="323" spans="2:65" s="11" customFormat="1" ht="25.9" customHeight="1">
      <c r="B323" s="109"/>
      <c r="D323" s="110" t="s">
        <v>75</v>
      </c>
      <c r="E323" s="197" t="s">
        <v>898</v>
      </c>
      <c r="F323" s="197" t="s">
        <v>899</v>
      </c>
      <c r="J323" s="198">
        <f>BK323</f>
        <v>0</v>
      </c>
      <c r="L323" s="109"/>
      <c r="M323" s="111"/>
      <c r="P323" s="112">
        <f>SUM(P324:P329)</f>
        <v>0</v>
      </c>
      <c r="R323" s="112">
        <f>SUM(R324:R329)</f>
        <v>0</v>
      </c>
      <c r="T323" s="113">
        <f>SUM(T324:T329)</f>
        <v>0</v>
      </c>
      <c r="AR323" s="110" t="s">
        <v>151</v>
      </c>
      <c r="AT323" s="114" t="s">
        <v>75</v>
      </c>
      <c r="AU323" s="114" t="s">
        <v>76</v>
      </c>
      <c r="AY323" s="110" t="s">
        <v>144</v>
      </c>
      <c r="BK323" s="115">
        <f>SUM(BK324:BK329)</f>
        <v>0</v>
      </c>
    </row>
    <row r="324" spans="2:65" s="1" customFormat="1" ht="16.5" customHeight="1">
      <c r="B324" s="27"/>
      <c r="C324" s="201" t="s">
        <v>1281</v>
      </c>
      <c r="D324" s="201" t="s">
        <v>146</v>
      </c>
      <c r="E324" s="202" t="s">
        <v>1282</v>
      </c>
      <c r="F324" s="203" t="s">
        <v>1283</v>
      </c>
      <c r="G324" s="204" t="s">
        <v>1284</v>
      </c>
      <c r="H324" s="205">
        <v>1</v>
      </c>
      <c r="I324" s="192"/>
      <c r="J324" s="206">
        <f>ROUND(I324*H324,2)</f>
        <v>0</v>
      </c>
      <c r="K324" s="203" t="s">
        <v>1</v>
      </c>
      <c r="L324" s="27"/>
      <c r="M324" s="123" t="s">
        <v>1</v>
      </c>
      <c r="N324" s="124" t="s">
        <v>42</v>
      </c>
      <c r="O324" s="125">
        <v>0</v>
      </c>
      <c r="P324" s="125">
        <f>O324*H324</f>
        <v>0</v>
      </c>
      <c r="Q324" s="125">
        <v>0</v>
      </c>
      <c r="R324" s="125">
        <f>Q324*H324</f>
        <v>0</v>
      </c>
      <c r="S324" s="125">
        <v>0</v>
      </c>
      <c r="T324" s="126">
        <f>S324*H324</f>
        <v>0</v>
      </c>
      <c r="AR324" s="127" t="s">
        <v>242</v>
      </c>
      <c r="AT324" s="127" t="s">
        <v>146</v>
      </c>
      <c r="AU324" s="127" t="s">
        <v>83</v>
      </c>
      <c r="AY324" s="17" t="s">
        <v>144</v>
      </c>
      <c r="BE324" s="128">
        <f>IF(N324="základní",J324,0)</f>
        <v>0</v>
      </c>
      <c r="BF324" s="128">
        <f>IF(N324="snížená",J324,0)</f>
        <v>0</v>
      </c>
      <c r="BG324" s="128">
        <f>IF(N324="zákl. přenesená",J324,0)</f>
        <v>0</v>
      </c>
      <c r="BH324" s="128">
        <f>IF(N324="sníž. přenesená",J324,0)</f>
        <v>0</v>
      </c>
      <c r="BI324" s="128">
        <f>IF(N324="nulová",J324,0)</f>
        <v>0</v>
      </c>
      <c r="BJ324" s="17" t="s">
        <v>83</v>
      </c>
      <c r="BK324" s="128">
        <f>ROUND(I324*H324,2)</f>
        <v>0</v>
      </c>
      <c r="BL324" s="17" t="s">
        <v>242</v>
      </c>
      <c r="BM324" s="127" t="s">
        <v>1285</v>
      </c>
    </row>
    <row r="325" spans="2:65" s="12" customFormat="1">
      <c r="B325" s="129"/>
      <c r="D325" s="207" t="s">
        <v>153</v>
      </c>
      <c r="E325" s="130" t="s">
        <v>1</v>
      </c>
      <c r="F325" s="208" t="s">
        <v>1286</v>
      </c>
      <c r="H325" s="130" t="s">
        <v>1</v>
      </c>
      <c r="L325" s="129"/>
      <c r="M325" s="131"/>
      <c r="T325" s="132"/>
      <c r="AT325" s="130" t="s">
        <v>153</v>
      </c>
      <c r="AU325" s="130" t="s">
        <v>83</v>
      </c>
      <c r="AV325" s="12" t="s">
        <v>83</v>
      </c>
      <c r="AW325" s="12" t="s">
        <v>32</v>
      </c>
      <c r="AX325" s="12" t="s">
        <v>76</v>
      </c>
      <c r="AY325" s="130" t="s">
        <v>144</v>
      </c>
    </row>
    <row r="326" spans="2:65" s="12" customFormat="1">
      <c r="B326" s="129"/>
      <c r="D326" s="207" t="s">
        <v>153</v>
      </c>
      <c r="E326" s="130" t="s">
        <v>1</v>
      </c>
      <c r="F326" s="208" t="s">
        <v>1287</v>
      </c>
      <c r="H326" s="130" t="s">
        <v>1</v>
      </c>
      <c r="L326" s="129"/>
      <c r="M326" s="131"/>
      <c r="T326" s="132"/>
      <c r="AT326" s="130" t="s">
        <v>153</v>
      </c>
      <c r="AU326" s="130" t="s">
        <v>83</v>
      </c>
      <c r="AV326" s="12" t="s">
        <v>83</v>
      </c>
      <c r="AW326" s="12" t="s">
        <v>32</v>
      </c>
      <c r="AX326" s="12" t="s">
        <v>76</v>
      </c>
      <c r="AY326" s="130" t="s">
        <v>144</v>
      </c>
    </row>
    <row r="327" spans="2:65" s="12" customFormat="1">
      <c r="B327" s="129"/>
      <c r="D327" s="207" t="s">
        <v>153</v>
      </c>
      <c r="E327" s="130" t="s">
        <v>1</v>
      </c>
      <c r="F327" s="208" t="s">
        <v>1288</v>
      </c>
      <c r="H327" s="130" t="s">
        <v>1</v>
      </c>
      <c r="L327" s="129"/>
      <c r="M327" s="131"/>
      <c r="T327" s="132"/>
      <c r="AT327" s="130" t="s">
        <v>153</v>
      </c>
      <c r="AU327" s="130" t="s">
        <v>83</v>
      </c>
      <c r="AV327" s="12" t="s">
        <v>83</v>
      </c>
      <c r="AW327" s="12" t="s">
        <v>32</v>
      </c>
      <c r="AX327" s="12" t="s">
        <v>76</v>
      </c>
      <c r="AY327" s="130" t="s">
        <v>144</v>
      </c>
    </row>
    <row r="328" spans="2:65" s="12" customFormat="1">
      <c r="B328" s="129"/>
      <c r="D328" s="207" t="s">
        <v>153</v>
      </c>
      <c r="E328" s="130" t="s">
        <v>1</v>
      </c>
      <c r="F328" s="208" t="s">
        <v>1289</v>
      </c>
      <c r="H328" s="130" t="s">
        <v>1</v>
      </c>
      <c r="L328" s="129"/>
      <c r="M328" s="131"/>
      <c r="T328" s="132"/>
      <c r="AT328" s="130" t="s">
        <v>153</v>
      </c>
      <c r="AU328" s="130" t="s">
        <v>83</v>
      </c>
      <c r="AV328" s="12" t="s">
        <v>83</v>
      </c>
      <c r="AW328" s="12" t="s">
        <v>32</v>
      </c>
      <c r="AX328" s="12" t="s">
        <v>76</v>
      </c>
      <c r="AY328" s="130" t="s">
        <v>144</v>
      </c>
    </row>
    <row r="329" spans="2:65" s="13" customFormat="1">
      <c r="B329" s="133"/>
      <c r="D329" s="207" t="s">
        <v>153</v>
      </c>
      <c r="E329" s="134" t="s">
        <v>1</v>
      </c>
      <c r="F329" s="209" t="s">
        <v>83</v>
      </c>
      <c r="H329" s="210">
        <v>1</v>
      </c>
      <c r="L329" s="133"/>
      <c r="M329" s="224"/>
      <c r="N329" s="225"/>
      <c r="O329" s="225"/>
      <c r="P329" s="225"/>
      <c r="Q329" s="225"/>
      <c r="R329" s="225"/>
      <c r="S329" s="225"/>
      <c r="T329" s="226"/>
      <c r="AT329" s="134" t="s">
        <v>153</v>
      </c>
      <c r="AU329" s="134" t="s">
        <v>83</v>
      </c>
      <c r="AV329" s="13" t="s">
        <v>85</v>
      </c>
      <c r="AW329" s="13" t="s">
        <v>32</v>
      </c>
      <c r="AX329" s="13" t="s">
        <v>83</v>
      </c>
      <c r="AY329" s="134" t="s">
        <v>144</v>
      </c>
    </row>
    <row r="330" spans="2:65" s="1" customFormat="1" ht="6.95" customHeight="1">
      <c r="B330" s="39"/>
      <c r="C330" s="40"/>
      <c r="D330" s="40"/>
      <c r="E330" s="40"/>
      <c r="F330" s="40"/>
      <c r="G330" s="40"/>
      <c r="H330" s="40"/>
      <c r="I330" s="40"/>
      <c r="J330" s="40"/>
      <c r="K330" s="40"/>
      <c r="L330" s="27"/>
    </row>
  </sheetData>
  <sheetProtection algorithmName="SHA-512" hashValue="x/2SdJQM++L8fU9GbCeG/5mn3ORbO0tZmdFuLbG3zC5fnHlLNYHZC8W7vplIK0JEGdxqLBW6sJisLFRB5bjL/w==" saltValue="CGIO0Akw6qRtZii9ebH2eA==" spinCount="100000" sheet="1" objects="1" scenarios="1"/>
  <autoFilter ref="C120:K329" xr:uid="{00000000-0009-0000-0000-000006000000}"/>
  <mergeCells count="9">
    <mergeCell ref="E111:H111"/>
    <mergeCell ref="E113:H113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67"/>
  <sheetViews>
    <sheetView showGridLines="0" tabSelected="1" topLeftCell="A75" zoomScaleNormal="100" zoomScaleSheetLayoutView="100" workbookViewId="0">
      <selection activeCell="AB102" sqref="AB10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.66406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109</v>
      </c>
    </row>
    <row r="3" spans="2:46" ht="6.95" customHeight="1">
      <c r="B3" s="182"/>
      <c r="C3" s="183"/>
      <c r="D3" s="183"/>
      <c r="E3" s="183"/>
      <c r="F3" s="183"/>
      <c r="G3" s="183"/>
      <c r="H3" s="183"/>
      <c r="I3" s="183"/>
      <c r="J3" s="183"/>
      <c r="K3" s="184"/>
      <c r="AT3" s="17" t="s">
        <v>85</v>
      </c>
    </row>
    <row r="4" spans="2:46" ht="24.95" customHeight="1">
      <c r="B4" s="185"/>
      <c r="D4" s="21" t="s">
        <v>111</v>
      </c>
      <c r="K4" s="186"/>
      <c r="M4" s="82" t="s">
        <v>10</v>
      </c>
      <c r="AT4" s="17" t="s">
        <v>3</v>
      </c>
    </row>
    <row r="5" spans="2:46" ht="6.95" customHeight="1">
      <c r="B5" s="185"/>
      <c r="K5" s="186"/>
    </row>
    <row r="6" spans="2:46" ht="12" customHeight="1">
      <c r="B6" s="185"/>
      <c r="D6" s="24" t="s">
        <v>14</v>
      </c>
      <c r="K6" s="186"/>
    </row>
    <row r="7" spans="2:46" ht="16.5" customHeight="1">
      <c r="B7" s="185"/>
      <c r="E7" s="304" t="str">
        <f>'Rekapitulace stavby'!K6</f>
        <v>Revitalizace toku a vývařiště Svrateckého náhonu</v>
      </c>
      <c r="F7" s="305"/>
      <c r="G7" s="305"/>
      <c r="H7" s="305"/>
      <c r="K7" s="186"/>
    </row>
    <row r="8" spans="2:46" s="1" customFormat="1" ht="12" customHeight="1">
      <c r="B8" s="162"/>
      <c r="D8" s="24" t="s">
        <v>112</v>
      </c>
      <c r="K8" s="163"/>
    </row>
    <row r="9" spans="2:46" s="1" customFormat="1" ht="16.5" customHeight="1">
      <c r="B9" s="162"/>
      <c r="E9" s="292" t="s">
        <v>1290</v>
      </c>
      <c r="F9" s="306"/>
      <c r="G9" s="306"/>
      <c r="H9" s="306"/>
      <c r="K9" s="163"/>
    </row>
    <row r="10" spans="2:46" s="1" customFormat="1">
      <c r="B10" s="162"/>
      <c r="K10" s="163"/>
    </row>
    <row r="11" spans="2:46" s="1" customFormat="1" ht="12" customHeight="1">
      <c r="B11" s="162"/>
      <c r="D11" s="24" t="s">
        <v>16</v>
      </c>
      <c r="F11" s="23" t="s">
        <v>110</v>
      </c>
      <c r="I11" s="24" t="s">
        <v>17</v>
      </c>
      <c r="J11" s="23" t="s">
        <v>1</v>
      </c>
      <c r="K11" s="163"/>
    </row>
    <row r="12" spans="2:46" s="1" customFormat="1" ht="12" customHeight="1">
      <c r="B12" s="162"/>
      <c r="D12" s="24" t="s">
        <v>18</v>
      </c>
      <c r="F12" s="23" t="s">
        <v>19</v>
      </c>
      <c r="I12" s="24" t="s">
        <v>20</v>
      </c>
      <c r="J12" s="45"/>
      <c r="K12" s="163"/>
    </row>
    <row r="13" spans="2:46" s="1" customFormat="1" ht="10.9" customHeight="1">
      <c r="B13" s="162"/>
      <c r="K13" s="163"/>
    </row>
    <row r="14" spans="2:46" s="1" customFormat="1" ht="12" customHeight="1">
      <c r="B14" s="162"/>
      <c r="D14" s="24" t="s">
        <v>21</v>
      </c>
      <c r="I14" s="24" t="s">
        <v>22</v>
      </c>
      <c r="J14" s="23" t="s">
        <v>23</v>
      </c>
      <c r="K14" s="163"/>
    </row>
    <row r="15" spans="2:46" s="1" customFormat="1" ht="18" customHeight="1">
      <c r="B15" s="162"/>
      <c r="E15" s="23" t="s">
        <v>24</v>
      </c>
      <c r="I15" s="24" t="s">
        <v>25</v>
      </c>
      <c r="J15" s="23" t="s">
        <v>26</v>
      </c>
      <c r="K15" s="163"/>
    </row>
    <row r="16" spans="2:46" s="1" customFormat="1" ht="6.95" customHeight="1">
      <c r="B16" s="162"/>
      <c r="K16" s="163"/>
    </row>
    <row r="17" spans="2:11" s="1" customFormat="1" ht="12" customHeight="1">
      <c r="B17" s="162"/>
      <c r="D17" s="24" t="s">
        <v>1363</v>
      </c>
      <c r="I17" s="24" t="s">
        <v>22</v>
      </c>
      <c r="J17" s="158" t="s">
        <v>1362</v>
      </c>
      <c r="K17" s="163"/>
    </row>
    <row r="18" spans="2:11" s="1" customFormat="1" ht="18" customHeight="1">
      <c r="B18" s="162"/>
      <c r="E18" s="259" t="s">
        <v>1362</v>
      </c>
      <c r="F18" s="308"/>
      <c r="G18" s="308"/>
      <c r="H18" s="308"/>
      <c r="I18" s="24" t="s">
        <v>25</v>
      </c>
      <c r="J18" s="158" t="s">
        <v>1362</v>
      </c>
      <c r="K18" s="163"/>
    </row>
    <row r="19" spans="2:11" s="1" customFormat="1" ht="6.95" customHeight="1">
      <c r="B19" s="162"/>
      <c r="K19" s="163"/>
    </row>
    <row r="20" spans="2:11" s="1" customFormat="1" ht="12" customHeight="1">
      <c r="B20" s="162"/>
      <c r="D20" s="24" t="s">
        <v>28</v>
      </c>
      <c r="I20" s="24" t="s">
        <v>22</v>
      </c>
      <c r="J20" s="23" t="s">
        <v>29</v>
      </c>
      <c r="K20" s="163"/>
    </row>
    <row r="21" spans="2:11" s="1" customFormat="1" ht="18" customHeight="1">
      <c r="B21" s="162"/>
      <c r="E21" s="23" t="s">
        <v>30</v>
      </c>
      <c r="I21" s="24" t="s">
        <v>25</v>
      </c>
      <c r="J21" s="23" t="s">
        <v>31</v>
      </c>
      <c r="K21" s="163"/>
    </row>
    <row r="22" spans="2:11" s="1" customFormat="1" ht="6.95" customHeight="1">
      <c r="B22" s="162"/>
      <c r="K22" s="163"/>
    </row>
    <row r="23" spans="2:11" s="1" customFormat="1" ht="12" customHeight="1">
      <c r="B23" s="162"/>
      <c r="D23" s="24" t="s">
        <v>33</v>
      </c>
      <c r="I23" s="24" t="s">
        <v>22</v>
      </c>
      <c r="J23" s="23" t="s">
        <v>1</v>
      </c>
      <c r="K23" s="163"/>
    </row>
    <row r="24" spans="2:11" s="1" customFormat="1" ht="18" customHeight="1">
      <c r="B24" s="162"/>
      <c r="E24" s="23" t="s">
        <v>34</v>
      </c>
      <c r="I24" s="24" t="s">
        <v>25</v>
      </c>
      <c r="J24" s="23" t="s">
        <v>1</v>
      </c>
      <c r="K24" s="163"/>
    </row>
    <row r="25" spans="2:11" s="1" customFormat="1" ht="6.95" customHeight="1">
      <c r="B25" s="162"/>
      <c r="K25" s="163"/>
    </row>
    <row r="26" spans="2:11" s="1" customFormat="1" ht="12" customHeight="1">
      <c r="B26" s="162"/>
      <c r="D26" s="24" t="s">
        <v>35</v>
      </c>
      <c r="K26" s="163"/>
    </row>
    <row r="27" spans="2:11" s="7" customFormat="1" ht="71.25" customHeight="1">
      <c r="B27" s="227"/>
      <c r="E27" s="270" t="s">
        <v>36</v>
      </c>
      <c r="F27" s="270"/>
      <c r="G27" s="270"/>
      <c r="H27" s="270"/>
      <c r="K27" s="228"/>
    </row>
    <row r="28" spans="2:11" s="1" customFormat="1" ht="6.95" customHeight="1">
      <c r="B28" s="162"/>
      <c r="K28" s="163"/>
    </row>
    <row r="29" spans="2:11" s="1" customFormat="1" ht="6.95" customHeight="1">
      <c r="B29" s="162"/>
      <c r="D29" s="46"/>
      <c r="E29" s="46"/>
      <c r="F29" s="46"/>
      <c r="G29" s="46"/>
      <c r="H29" s="46"/>
      <c r="I29" s="46"/>
      <c r="J29" s="46"/>
      <c r="K29" s="229"/>
    </row>
    <row r="30" spans="2:11" s="1" customFormat="1" ht="25.35" customHeight="1">
      <c r="B30" s="162"/>
      <c r="D30" s="84" t="s">
        <v>37</v>
      </c>
      <c r="J30" s="57">
        <f>ROUND(J118, 2)</f>
        <v>0</v>
      </c>
      <c r="K30" s="163"/>
    </row>
    <row r="31" spans="2:11" s="1" customFormat="1" ht="6.95" customHeight="1">
      <c r="B31" s="162"/>
      <c r="D31" s="46"/>
      <c r="E31" s="46"/>
      <c r="F31" s="46"/>
      <c r="G31" s="46"/>
      <c r="H31" s="46"/>
      <c r="I31" s="46"/>
      <c r="J31" s="46"/>
      <c r="K31" s="229"/>
    </row>
    <row r="32" spans="2:11" s="1" customFormat="1" ht="14.45" customHeight="1">
      <c r="B32" s="162"/>
      <c r="F32" s="30" t="s">
        <v>39</v>
      </c>
      <c r="I32" s="30" t="s">
        <v>38</v>
      </c>
      <c r="J32" s="30" t="s">
        <v>40</v>
      </c>
      <c r="K32" s="163"/>
    </row>
    <row r="33" spans="2:11" s="1" customFormat="1" ht="14.45" customHeight="1">
      <c r="B33" s="162"/>
      <c r="D33" s="48" t="s">
        <v>41</v>
      </c>
      <c r="E33" s="24" t="s">
        <v>42</v>
      </c>
      <c r="F33" s="75">
        <f>ROUND((SUM(BE118:BE166)),  2)</f>
        <v>0</v>
      </c>
      <c r="I33" s="85">
        <v>0.21</v>
      </c>
      <c r="J33" s="75">
        <f>ROUND(((SUM(BE118:BE166))*I33),  2)</f>
        <v>0</v>
      </c>
      <c r="K33" s="163"/>
    </row>
    <row r="34" spans="2:11" s="1" customFormat="1" ht="14.45" customHeight="1">
      <c r="B34" s="162"/>
      <c r="E34" s="24" t="s">
        <v>43</v>
      </c>
      <c r="F34" s="75">
        <f>ROUND((SUM(BF118:BF166)),  2)</f>
        <v>0</v>
      </c>
      <c r="I34" s="85">
        <v>0.12</v>
      </c>
      <c r="J34" s="75">
        <f>ROUND(((SUM(BF118:BF166))*I34),  2)</f>
        <v>0</v>
      </c>
      <c r="K34" s="163"/>
    </row>
    <row r="35" spans="2:11" s="1" customFormat="1" ht="14.45" hidden="1" customHeight="1">
      <c r="B35" s="162"/>
      <c r="E35" s="24" t="s">
        <v>44</v>
      </c>
      <c r="F35" s="75">
        <f>ROUND((SUM(BG118:BG166)),  2)</f>
        <v>0</v>
      </c>
      <c r="I35" s="85">
        <v>0.21</v>
      </c>
      <c r="J35" s="75">
        <f>0</f>
        <v>0</v>
      </c>
      <c r="K35" s="163"/>
    </row>
    <row r="36" spans="2:11" s="1" customFormat="1" ht="14.45" hidden="1" customHeight="1">
      <c r="B36" s="162"/>
      <c r="E36" s="24" t="s">
        <v>45</v>
      </c>
      <c r="F36" s="75">
        <f>ROUND((SUM(BH118:BH166)),  2)</f>
        <v>0</v>
      </c>
      <c r="I36" s="85">
        <v>0.12</v>
      </c>
      <c r="J36" s="75">
        <f>0</f>
        <v>0</v>
      </c>
      <c r="K36" s="163"/>
    </row>
    <row r="37" spans="2:11" s="1" customFormat="1" ht="14.45" hidden="1" customHeight="1">
      <c r="B37" s="162"/>
      <c r="E37" s="24" t="s">
        <v>46</v>
      </c>
      <c r="F37" s="75">
        <f>ROUND((SUM(BI118:BI166)),  2)</f>
        <v>0</v>
      </c>
      <c r="I37" s="85">
        <v>0</v>
      </c>
      <c r="J37" s="75">
        <f>0</f>
        <v>0</v>
      </c>
      <c r="K37" s="163"/>
    </row>
    <row r="38" spans="2:11" s="1" customFormat="1" ht="6.95" customHeight="1">
      <c r="B38" s="162"/>
      <c r="K38" s="163"/>
    </row>
    <row r="39" spans="2:11" s="1" customFormat="1" ht="25.35" customHeight="1">
      <c r="B39" s="162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SUM(J30:J37)</f>
        <v>0</v>
      </c>
      <c r="K39" s="230"/>
    </row>
    <row r="40" spans="2:11" s="1" customFormat="1" ht="14.45" customHeight="1">
      <c r="B40" s="162"/>
      <c r="K40" s="163"/>
    </row>
    <row r="41" spans="2:11" ht="14.45" customHeight="1">
      <c r="B41" s="185"/>
      <c r="K41" s="186"/>
    </row>
    <row r="42" spans="2:11" ht="14.45" customHeight="1">
      <c r="B42" s="185"/>
      <c r="K42" s="186"/>
    </row>
    <row r="43" spans="2:11" ht="14.45" customHeight="1">
      <c r="B43" s="185"/>
      <c r="K43" s="186"/>
    </row>
    <row r="44" spans="2:11" ht="14.45" customHeight="1">
      <c r="B44" s="185"/>
      <c r="K44" s="186"/>
    </row>
    <row r="45" spans="2:11" ht="14.45" customHeight="1">
      <c r="B45" s="185"/>
      <c r="K45" s="186"/>
    </row>
    <row r="46" spans="2:11" ht="14.45" customHeight="1">
      <c r="B46" s="185"/>
      <c r="K46" s="186"/>
    </row>
    <row r="47" spans="2:11" ht="14.45" customHeight="1">
      <c r="B47" s="185"/>
      <c r="K47" s="186"/>
    </row>
    <row r="48" spans="2:11" ht="14.45" customHeight="1">
      <c r="B48" s="185"/>
      <c r="K48" s="186"/>
    </row>
    <row r="49" spans="2:11" ht="14.45" customHeight="1">
      <c r="B49" s="185"/>
      <c r="K49" s="186"/>
    </row>
    <row r="50" spans="2:11" s="1" customFormat="1" ht="14.45" customHeight="1">
      <c r="B50" s="162"/>
      <c r="D50" s="36" t="s">
        <v>50</v>
      </c>
      <c r="E50" s="37"/>
      <c r="F50" s="37"/>
      <c r="G50" s="36" t="s">
        <v>51</v>
      </c>
      <c r="H50" s="37"/>
      <c r="I50" s="37"/>
      <c r="J50" s="37"/>
      <c r="K50" s="231"/>
    </row>
    <row r="51" spans="2:11">
      <c r="B51" s="185"/>
      <c r="K51" s="186"/>
    </row>
    <row r="52" spans="2:11">
      <c r="B52" s="185"/>
      <c r="K52" s="186"/>
    </row>
    <row r="53" spans="2:11">
      <c r="B53" s="185"/>
      <c r="K53" s="186"/>
    </row>
    <row r="54" spans="2:11">
      <c r="B54" s="185"/>
      <c r="K54" s="186"/>
    </row>
    <row r="55" spans="2:11">
      <c r="B55" s="185"/>
      <c r="K55" s="186"/>
    </row>
    <row r="56" spans="2:11">
      <c r="B56" s="185"/>
      <c r="K56" s="186"/>
    </row>
    <row r="57" spans="2:11">
      <c r="B57" s="185"/>
      <c r="K57" s="186"/>
    </row>
    <row r="58" spans="2:11">
      <c r="B58" s="185"/>
      <c r="K58" s="186"/>
    </row>
    <row r="59" spans="2:11">
      <c r="B59" s="185"/>
      <c r="K59" s="186"/>
    </row>
    <row r="60" spans="2:11">
      <c r="B60" s="185"/>
      <c r="K60" s="186"/>
    </row>
    <row r="61" spans="2:11" s="1" customFormat="1" ht="12.75">
      <c r="B61" s="162"/>
      <c r="D61" s="38" t="s">
        <v>52</v>
      </c>
      <c r="E61" s="29"/>
      <c r="F61" s="92" t="s">
        <v>53</v>
      </c>
      <c r="G61" s="38" t="s">
        <v>52</v>
      </c>
      <c r="H61" s="29"/>
      <c r="I61" s="29"/>
      <c r="J61" s="93" t="s">
        <v>53</v>
      </c>
      <c r="K61" s="232"/>
    </row>
    <row r="62" spans="2:11">
      <c r="B62" s="185"/>
      <c r="K62" s="186"/>
    </row>
    <row r="63" spans="2:11">
      <c r="B63" s="185"/>
      <c r="K63" s="186"/>
    </row>
    <row r="64" spans="2:11">
      <c r="B64" s="185"/>
      <c r="K64" s="186"/>
    </row>
    <row r="65" spans="2:11" s="1" customFormat="1" ht="12.75">
      <c r="B65" s="162"/>
      <c r="D65" s="36" t="s">
        <v>54</v>
      </c>
      <c r="E65" s="37"/>
      <c r="F65" s="37"/>
      <c r="G65" s="36" t="s">
        <v>1364</v>
      </c>
      <c r="H65" s="37"/>
      <c r="I65" s="37"/>
      <c r="J65" s="37"/>
      <c r="K65" s="231"/>
    </row>
    <row r="66" spans="2:11">
      <c r="B66" s="185"/>
      <c r="K66" s="186"/>
    </row>
    <row r="67" spans="2:11">
      <c r="B67" s="185"/>
      <c r="K67" s="186"/>
    </row>
    <row r="68" spans="2:11">
      <c r="B68" s="185"/>
      <c r="K68" s="186"/>
    </row>
    <row r="69" spans="2:11">
      <c r="B69" s="185"/>
      <c r="K69" s="186"/>
    </row>
    <row r="70" spans="2:11">
      <c r="B70" s="185"/>
      <c r="K70" s="186"/>
    </row>
    <row r="71" spans="2:11">
      <c r="B71" s="185"/>
      <c r="K71" s="186"/>
    </row>
    <row r="72" spans="2:11">
      <c r="B72" s="185"/>
      <c r="K72" s="186"/>
    </row>
    <row r="73" spans="2:11">
      <c r="B73" s="185"/>
      <c r="K73" s="186"/>
    </row>
    <row r="74" spans="2:11">
      <c r="B74" s="185"/>
      <c r="K74" s="186"/>
    </row>
    <row r="75" spans="2:11">
      <c r="B75" s="185"/>
      <c r="K75" s="186"/>
    </row>
    <row r="76" spans="2:11" s="1" customFormat="1" ht="12.75">
      <c r="B76" s="162"/>
      <c r="D76" s="38" t="s">
        <v>52</v>
      </c>
      <c r="E76" s="29"/>
      <c r="F76" s="92" t="s">
        <v>53</v>
      </c>
      <c r="G76" s="38" t="s">
        <v>52</v>
      </c>
      <c r="H76" s="29"/>
      <c r="I76" s="29"/>
      <c r="J76" s="93" t="s">
        <v>53</v>
      </c>
      <c r="K76" s="232"/>
    </row>
    <row r="77" spans="2:11" s="1" customFormat="1" ht="14.45" customHeight="1">
      <c r="B77" s="233"/>
      <c r="C77" s="40"/>
      <c r="D77" s="40"/>
      <c r="E77" s="40"/>
      <c r="F77" s="40"/>
      <c r="G77" s="40"/>
      <c r="H77" s="40"/>
      <c r="I77" s="40"/>
      <c r="J77" s="40"/>
      <c r="K77" s="234"/>
    </row>
    <row r="78" spans="2:11">
      <c r="B78" s="185"/>
      <c r="K78" s="186"/>
    </row>
    <row r="79" spans="2:11">
      <c r="B79" s="185"/>
      <c r="K79" s="186"/>
    </row>
    <row r="80" spans="2:11">
      <c r="B80" s="185"/>
      <c r="K80" s="186"/>
    </row>
    <row r="81" spans="2:47" s="1" customFormat="1" ht="6.95" customHeight="1">
      <c r="B81" s="235"/>
      <c r="C81" s="42"/>
      <c r="D81" s="42"/>
      <c r="E81" s="42"/>
      <c r="F81" s="42"/>
      <c r="G81" s="42"/>
      <c r="H81" s="42"/>
      <c r="I81" s="42"/>
      <c r="J81" s="42"/>
      <c r="K81" s="236"/>
    </row>
    <row r="82" spans="2:47" s="1" customFormat="1" ht="24.95" customHeight="1">
      <c r="B82" s="162"/>
      <c r="C82" s="21" t="s">
        <v>114</v>
      </c>
      <c r="K82" s="163"/>
    </row>
    <row r="83" spans="2:47" s="1" customFormat="1" ht="6.95" customHeight="1">
      <c r="B83" s="162"/>
      <c r="K83" s="163"/>
    </row>
    <row r="84" spans="2:47" s="1" customFormat="1" ht="12" customHeight="1">
      <c r="B84" s="162"/>
      <c r="C84" s="24" t="s">
        <v>14</v>
      </c>
      <c r="K84" s="163"/>
    </row>
    <row r="85" spans="2:47" s="1" customFormat="1" ht="16.5" customHeight="1">
      <c r="B85" s="162"/>
      <c r="E85" s="304" t="str">
        <f>E7</f>
        <v>Revitalizace toku a vývařiště Svrateckého náhonu</v>
      </c>
      <c r="F85" s="305"/>
      <c r="G85" s="305"/>
      <c r="H85" s="305"/>
      <c r="K85" s="163"/>
    </row>
    <row r="86" spans="2:47" s="1" customFormat="1" ht="12" customHeight="1">
      <c r="B86" s="162"/>
      <c r="C86" s="24" t="s">
        <v>112</v>
      </c>
      <c r="K86" s="163"/>
    </row>
    <row r="87" spans="2:47" s="1" customFormat="1" ht="16.5" customHeight="1">
      <c r="B87" s="162"/>
      <c r="E87" s="292" t="str">
        <f>E9</f>
        <v>7 - Ostatní a vedlejší náklady</v>
      </c>
      <c r="F87" s="306"/>
      <c r="G87" s="306"/>
      <c r="H87" s="306"/>
      <c r="K87" s="163"/>
    </row>
    <row r="88" spans="2:47" s="1" customFormat="1" ht="6.95" customHeight="1">
      <c r="B88" s="162"/>
      <c r="K88" s="163"/>
    </row>
    <row r="89" spans="2:47" s="1" customFormat="1" ht="12" customHeight="1">
      <c r="B89" s="162"/>
      <c r="C89" s="24" t="s">
        <v>18</v>
      </c>
      <c r="F89" s="23" t="str">
        <f>F12</f>
        <v>Brno- Svratecký náhon</v>
      </c>
      <c r="I89" s="24" t="s">
        <v>20</v>
      </c>
      <c r="J89" s="45" t="str">
        <f>IF(J12="","",J12)</f>
        <v/>
      </c>
      <c r="K89" s="163"/>
    </row>
    <row r="90" spans="2:47" s="1" customFormat="1" ht="6.95" customHeight="1">
      <c r="B90" s="162"/>
      <c r="K90" s="163"/>
    </row>
    <row r="91" spans="2:47" s="1" customFormat="1" ht="15.2" customHeight="1">
      <c r="B91" s="162"/>
      <c r="C91" s="24" t="s">
        <v>21</v>
      </c>
      <c r="F91" s="23" t="str">
        <f>E15</f>
        <v>Statutární město Brno</v>
      </c>
      <c r="I91" s="24" t="s">
        <v>28</v>
      </c>
      <c r="J91" s="25" t="str">
        <f>E21</f>
        <v>ŠINDLAR s.r.o.</v>
      </c>
      <c r="K91" s="163"/>
    </row>
    <row r="92" spans="2:47" s="1" customFormat="1" ht="15.2" customHeight="1">
      <c r="B92" s="162"/>
      <c r="C92" s="24" t="s">
        <v>1363</v>
      </c>
      <c r="F92" s="23" t="str">
        <f>IF(E18="","",E18)</f>
        <v>Vyplň údaj</v>
      </c>
      <c r="I92" s="24" t="s">
        <v>33</v>
      </c>
      <c r="J92" s="25" t="str">
        <f>E24</f>
        <v>Roman Bárta</v>
      </c>
      <c r="K92" s="163"/>
    </row>
    <row r="93" spans="2:47" s="1" customFormat="1" ht="10.35" customHeight="1">
      <c r="B93" s="162"/>
      <c r="K93" s="163"/>
    </row>
    <row r="94" spans="2:47" s="1" customFormat="1" ht="29.25" customHeight="1">
      <c r="B94" s="162"/>
      <c r="C94" s="94" t="s">
        <v>115</v>
      </c>
      <c r="D94" s="86"/>
      <c r="E94" s="86"/>
      <c r="F94" s="86"/>
      <c r="G94" s="86"/>
      <c r="H94" s="86"/>
      <c r="I94" s="86"/>
      <c r="J94" s="95" t="s">
        <v>116</v>
      </c>
      <c r="K94" s="237"/>
    </row>
    <row r="95" spans="2:47" s="1" customFormat="1" ht="10.35" customHeight="1">
      <c r="B95" s="162"/>
      <c r="K95" s="163"/>
    </row>
    <row r="96" spans="2:47" s="1" customFormat="1" ht="22.9" customHeight="1">
      <c r="B96" s="162"/>
      <c r="C96" s="96" t="s">
        <v>117</v>
      </c>
      <c r="J96" s="57">
        <f>J118</f>
        <v>0</v>
      </c>
      <c r="K96" s="163"/>
      <c r="AU96" s="17" t="s">
        <v>118</v>
      </c>
    </row>
    <row r="97" spans="2:11" s="8" customFormat="1" ht="24.95" customHeight="1">
      <c r="B97" s="238"/>
      <c r="D97" s="98" t="s">
        <v>1291</v>
      </c>
      <c r="E97" s="99"/>
      <c r="F97" s="99"/>
      <c r="G97" s="99"/>
      <c r="H97" s="99"/>
      <c r="I97" s="99"/>
      <c r="J97" s="100">
        <f>J119</f>
        <v>0</v>
      </c>
      <c r="K97" s="239"/>
    </row>
    <row r="98" spans="2:11" s="9" customFormat="1" ht="19.899999999999999" customHeight="1">
      <c r="B98" s="240"/>
      <c r="D98" s="102" t="s">
        <v>1292</v>
      </c>
      <c r="E98" s="103"/>
      <c r="F98" s="103"/>
      <c r="G98" s="103"/>
      <c r="H98" s="103"/>
      <c r="I98" s="103"/>
      <c r="J98" s="104">
        <f>J120</f>
        <v>0</v>
      </c>
      <c r="K98" s="176"/>
    </row>
    <row r="99" spans="2:11" s="1" customFormat="1" ht="21.75" customHeight="1">
      <c r="B99" s="162"/>
      <c r="K99" s="163"/>
    </row>
    <row r="100" spans="2:11" s="1" customFormat="1" ht="6.95" customHeight="1">
      <c r="B100" s="233"/>
      <c r="C100" s="40"/>
      <c r="D100" s="40"/>
      <c r="E100" s="40"/>
      <c r="F100" s="40"/>
      <c r="G100" s="40"/>
      <c r="H100" s="40"/>
      <c r="I100" s="40"/>
      <c r="J100" s="40"/>
      <c r="K100" s="234"/>
    </row>
    <row r="101" spans="2:11">
      <c r="B101" s="185"/>
      <c r="K101" s="186"/>
    </row>
    <row r="102" spans="2:11">
      <c r="B102" s="185"/>
      <c r="K102" s="186"/>
    </row>
    <row r="103" spans="2:11">
      <c r="B103" s="185"/>
      <c r="K103" s="186"/>
    </row>
    <row r="104" spans="2:11" s="1" customFormat="1" ht="6.95" customHeight="1">
      <c r="B104" s="235"/>
      <c r="C104" s="42"/>
      <c r="D104" s="42"/>
      <c r="E104" s="42"/>
      <c r="F104" s="42"/>
      <c r="G104" s="42"/>
      <c r="H104" s="42"/>
      <c r="I104" s="42"/>
      <c r="J104" s="42"/>
      <c r="K104" s="236"/>
    </row>
    <row r="105" spans="2:11" s="1" customFormat="1" ht="24.95" customHeight="1">
      <c r="B105" s="162"/>
      <c r="C105" s="21" t="s">
        <v>129</v>
      </c>
      <c r="K105" s="163"/>
    </row>
    <row r="106" spans="2:11" s="1" customFormat="1" ht="6.95" customHeight="1">
      <c r="B106" s="162"/>
      <c r="K106" s="163"/>
    </row>
    <row r="107" spans="2:11" s="1" customFormat="1" ht="12" customHeight="1">
      <c r="B107" s="162"/>
      <c r="C107" s="24" t="s">
        <v>14</v>
      </c>
      <c r="K107" s="163"/>
    </row>
    <row r="108" spans="2:11" s="1" customFormat="1" ht="16.5" customHeight="1">
      <c r="B108" s="162"/>
      <c r="E108" s="304" t="str">
        <f>E7</f>
        <v>Revitalizace toku a vývařiště Svrateckého náhonu</v>
      </c>
      <c r="F108" s="305"/>
      <c r="G108" s="305"/>
      <c r="H108" s="305"/>
      <c r="K108" s="163"/>
    </row>
    <row r="109" spans="2:11" s="1" customFormat="1" ht="12" customHeight="1">
      <c r="B109" s="162"/>
      <c r="C109" s="24" t="s">
        <v>112</v>
      </c>
      <c r="K109" s="163"/>
    </row>
    <row r="110" spans="2:11" s="1" customFormat="1" ht="16.5" customHeight="1">
      <c r="B110" s="162"/>
      <c r="E110" s="292" t="str">
        <f>E9</f>
        <v>7 - Ostatní a vedlejší náklady</v>
      </c>
      <c r="F110" s="306"/>
      <c r="G110" s="306"/>
      <c r="H110" s="306"/>
      <c r="K110" s="163"/>
    </row>
    <row r="111" spans="2:11" s="1" customFormat="1" ht="6.95" customHeight="1">
      <c r="B111" s="162"/>
      <c r="K111" s="163"/>
    </row>
    <row r="112" spans="2:11" s="1" customFormat="1" ht="12" customHeight="1">
      <c r="B112" s="162"/>
      <c r="C112" s="24" t="s">
        <v>18</v>
      </c>
      <c r="F112" s="23" t="str">
        <f>F12</f>
        <v>Brno- Svratecký náhon</v>
      </c>
      <c r="I112" s="24" t="s">
        <v>20</v>
      </c>
      <c r="J112" s="45" t="str">
        <f>IF(J12="","",J12)</f>
        <v/>
      </c>
      <c r="K112" s="163"/>
    </row>
    <row r="113" spans="2:65" s="1" customFormat="1" ht="6.95" customHeight="1">
      <c r="B113" s="162"/>
      <c r="K113" s="163"/>
    </row>
    <row r="114" spans="2:65" s="1" customFormat="1" ht="15.2" customHeight="1">
      <c r="B114" s="162"/>
      <c r="C114" s="24" t="s">
        <v>21</v>
      </c>
      <c r="F114" s="23" t="str">
        <f>E15</f>
        <v>Statutární město Brno</v>
      </c>
      <c r="I114" s="24" t="s">
        <v>28</v>
      </c>
      <c r="J114" s="25" t="str">
        <f>E21</f>
        <v>ŠINDLAR s.r.o.</v>
      </c>
      <c r="K114" s="163"/>
    </row>
    <row r="115" spans="2:65" s="1" customFormat="1" ht="15.2" customHeight="1">
      <c r="B115" s="162"/>
      <c r="C115" s="24" t="s">
        <v>27</v>
      </c>
      <c r="F115" s="23" t="str">
        <f>IF(E18="","",E18)</f>
        <v>Vyplň údaj</v>
      </c>
      <c r="I115" s="24" t="s">
        <v>33</v>
      </c>
      <c r="J115" s="25" t="str">
        <f>E24</f>
        <v>Roman Bárta</v>
      </c>
      <c r="K115" s="163"/>
    </row>
    <row r="116" spans="2:65" s="1" customFormat="1" ht="10.35" customHeight="1">
      <c r="B116" s="162"/>
      <c r="K116" s="163"/>
    </row>
    <row r="117" spans="2:65" s="10" customFormat="1" ht="29.25" customHeight="1">
      <c r="B117" s="241"/>
      <c r="C117" s="193" t="s">
        <v>130</v>
      </c>
      <c r="D117" s="194" t="s">
        <v>61</v>
      </c>
      <c r="E117" s="194" t="s">
        <v>57</v>
      </c>
      <c r="F117" s="194" t="s">
        <v>58</v>
      </c>
      <c r="G117" s="194" t="s">
        <v>131</v>
      </c>
      <c r="H117" s="194" t="s">
        <v>132</v>
      </c>
      <c r="I117" s="194" t="s">
        <v>133</v>
      </c>
      <c r="J117" s="194" t="s">
        <v>116</v>
      </c>
      <c r="K117" s="242" t="s">
        <v>134</v>
      </c>
      <c r="M117" s="52" t="s">
        <v>1</v>
      </c>
      <c r="N117" s="53" t="s">
        <v>41</v>
      </c>
      <c r="O117" s="53" t="s">
        <v>135</v>
      </c>
      <c r="P117" s="53" t="s">
        <v>136</v>
      </c>
      <c r="Q117" s="53" t="s">
        <v>137</v>
      </c>
      <c r="R117" s="53" t="s">
        <v>138</v>
      </c>
      <c r="S117" s="53" t="s">
        <v>139</v>
      </c>
      <c r="T117" s="54" t="s">
        <v>140</v>
      </c>
    </row>
    <row r="118" spans="2:65" s="1" customFormat="1" ht="22.9" customHeight="1">
      <c r="B118" s="162"/>
      <c r="C118" s="171" t="s">
        <v>141</v>
      </c>
      <c r="J118" s="196">
        <f>BK118</f>
        <v>0</v>
      </c>
      <c r="K118" s="163"/>
      <c r="M118" s="55"/>
      <c r="N118" s="46"/>
      <c r="O118" s="46"/>
      <c r="P118" s="106">
        <f>P119</f>
        <v>0</v>
      </c>
      <c r="Q118" s="46"/>
      <c r="R118" s="106">
        <f>R119</f>
        <v>0</v>
      </c>
      <c r="S118" s="46"/>
      <c r="T118" s="107">
        <f>T119</f>
        <v>0</v>
      </c>
      <c r="AT118" s="17" t="s">
        <v>75</v>
      </c>
      <c r="AU118" s="17" t="s">
        <v>118</v>
      </c>
      <c r="BK118" s="108">
        <f>BK119</f>
        <v>0</v>
      </c>
    </row>
    <row r="119" spans="2:65" s="11" customFormat="1" ht="25.9" customHeight="1">
      <c r="B119" s="243"/>
      <c r="D119" s="110" t="s">
        <v>75</v>
      </c>
      <c r="E119" s="197" t="s">
        <v>1293</v>
      </c>
      <c r="F119" s="197" t="s">
        <v>1294</v>
      </c>
      <c r="J119" s="198">
        <f>BK119</f>
        <v>0</v>
      </c>
      <c r="K119" s="244"/>
      <c r="M119" s="111"/>
      <c r="P119" s="112">
        <f>P120</f>
        <v>0</v>
      </c>
      <c r="R119" s="112">
        <f>R120</f>
        <v>0</v>
      </c>
      <c r="T119" s="113">
        <f>T120</f>
        <v>0</v>
      </c>
      <c r="AR119" s="110" t="s">
        <v>176</v>
      </c>
      <c r="AT119" s="114" t="s">
        <v>75</v>
      </c>
      <c r="AU119" s="114" t="s">
        <v>76</v>
      </c>
      <c r="AY119" s="110" t="s">
        <v>144</v>
      </c>
      <c r="BK119" s="115">
        <f>BK120</f>
        <v>0</v>
      </c>
    </row>
    <row r="120" spans="2:65" s="11" customFormat="1" ht="22.9" customHeight="1">
      <c r="B120" s="243"/>
      <c r="D120" s="110" t="s">
        <v>75</v>
      </c>
      <c r="E120" s="199" t="s">
        <v>76</v>
      </c>
      <c r="F120" s="199" t="s">
        <v>1295</v>
      </c>
      <c r="J120" s="200">
        <f>BK120</f>
        <v>0</v>
      </c>
      <c r="K120" s="244"/>
      <c r="M120" s="111"/>
      <c r="P120" s="112">
        <f>SUM(P121:P166)</f>
        <v>0</v>
      </c>
      <c r="R120" s="112">
        <f>SUM(R121:R166)</f>
        <v>0</v>
      </c>
      <c r="T120" s="113">
        <f>SUM(T121:T166)</f>
        <v>0</v>
      </c>
      <c r="AR120" s="110" t="s">
        <v>176</v>
      </c>
      <c r="AT120" s="114" t="s">
        <v>75</v>
      </c>
      <c r="AU120" s="114" t="s">
        <v>83</v>
      </c>
      <c r="AY120" s="110" t="s">
        <v>144</v>
      </c>
      <c r="BK120" s="115">
        <f>SUM(BK121:BK166)</f>
        <v>0</v>
      </c>
    </row>
    <row r="121" spans="2:65" s="1" customFormat="1" ht="16.5" customHeight="1">
      <c r="B121" s="245"/>
      <c r="C121" s="117" t="s">
        <v>83</v>
      </c>
      <c r="D121" s="117" t="s">
        <v>146</v>
      </c>
      <c r="E121" s="118" t="s">
        <v>1296</v>
      </c>
      <c r="F121" s="119" t="s">
        <v>1297</v>
      </c>
      <c r="G121" s="120" t="s">
        <v>1298</v>
      </c>
      <c r="H121" s="121">
        <v>1</v>
      </c>
      <c r="I121" s="192"/>
      <c r="J121" s="122">
        <f>ROUND(I121*H121,2)</f>
        <v>0</v>
      </c>
      <c r="K121" s="246" t="s">
        <v>150</v>
      </c>
      <c r="M121" s="123" t="s">
        <v>1</v>
      </c>
      <c r="N121" s="124" t="s">
        <v>42</v>
      </c>
      <c r="O121" s="125">
        <v>0</v>
      </c>
      <c r="P121" s="125">
        <f>O121*H121</f>
        <v>0</v>
      </c>
      <c r="Q121" s="125">
        <v>0</v>
      </c>
      <c r="R121" s="125">
        <f>Q121*H121</f>
        <v>0</v>
      </c>
      <c r="S121" s="125">
        <v>0</v>
      </c>
      <c r="T121" s="126">
        <f>S121*H121</f>
        <v>0</v>
      </c>
      <c r="AR121" s="127" t="s">
        <v>1299</v>
      </c>
      <c r="AT121" s="127" t="s">
        <v>146</v>
      </c>
      <c r="AU121" s="127" t="s">
        <v>85</v>
      </c>
      <c r="AY121" s="17" t="s">
        <v>144</v>
      </c>
      <c r="BE121" s="128">
        <f>IF(N121="základní",J121,0)</f>
        <v>0</v>
      </c>
      <c r="BF121" s="128">
        <f>IF(N121="snížená",J121,0)</f>
        <v>0</v>
      </c>
      <c r="BG121" s="128">
        <f>IF(N121="zákl. přenesená",J121,0)</f>
        <v>0</v>
      </c>
      <c r="BH121" s="128">
        <f>IF(N121="sníž. přenesená",J121,0)</f>
        <v>0</v>
      </c>
      <c r="BI121" s="128">
        <f>IF(N121="nulová",J121,0)</f>
        <v>0</v>
      </c>
      <c r="BJ121" s="17" t="s">
        <v>83</v>
      </c>
      <c r="BK121" s="128">
        <f>ROUND(I121*H121,2)</f>
        <v>0</v>
      </c>
      <c r="BL121" s="17" t="s">
        <v>1299</v>
      </c>
      <c r="BM121" s="127" t="s">
        <v>1300</v>
      </c>
    </row>
    <row r="122" spans="2:65" s="12" customFormat="1">
      <c r="B122" s="247"/>
      <c r="D122" s="207" t="s">
        <v>153</v>
      </c>
      <c r="E122" s="130" t="s">
        <v>1</v>
      </c>
      <c r="F122" s="208" t="s">
        <v>1301</v>
      </c>
      <c r="H122" s="130" t="s">
        <v>1</v>
      </c>
      <c r="K122" s="248"/>
      <c r="M122" s="131"/>
      <c r="T122" s="132"/>
      <c r="AT122" s="130" t="s">
        <v>153</v>
      </c>
      <c r="AU122" s="130" t="s">
        <v>85</v>
      </c>
      <c r="AV122" s="12" t="s">
        <v>83</v>
      </c>
      <c r="AW122" s="12" t="s">
        <v>32</v>
      </c>
      <c r="AX122" s="12" t="s">
        <v>76</v>
      </c>
      <c r="AY122" s="130" t="s">
        <v>144</v>
      </c>
    </row>
    <row r="123" spans="2:65" s="12" customFormat="1">
      <c r="B123" s="247"/>
      <c r="D123" s="207" t="s">
        <v>153</v>
      </c>
      <c r="E123" s="130" t="s">
        <v>1</v>
      </c>
      <c r="F123" s="208" t="s">
        <v>1302</v>
      </c>
      <c r="H123" s="130" t="s">
        <v>1</v>
      </c>
      <c r="K123" s="248"/>
      <c r="M123" s="131"/>
      <c r="T123" s="132"/>
      <c r="AT123" s="130" t="s">
        <v>153</v>
      </c>
      <c r="AU123" s="130" t="s">
        <v>85</v>
      </c>
      <c r="AV123" s="12" t="s">
        <v>83</v>
      </c>
      <c r="AW123" s="12" t="s">
        <v>32</v>
      </c>
      <c r="AX123" s="12" t="s">
        <v>76</v>
      </c>
      <c r="AY123" s="130" t="s">
        <v>144</v>
      </c>
    </row>
    <row r="124" spans="2:65" s="12" customFormat="1">
      <c r="B124" s="247"/>
      <c r="D124" s="207" t="s">
        <v>153</v>
      </c>
      <c r="E124" s="130" t="s">
        <v>1</v>
      </c>
      <c r="F124" s="208" t="s">
        <v>1294</v>
      </c>
      <c r="H124" s="130" t="s">
        <v>1</v>
      </c>
      <c r="K124" s="248"/>
      <c r="M124" s="131"/>
      <c r="T124" s="132"/>
      <c r="AT124" s="130" t="s">
        <v>153</v>
      </c>
      <c r="AU124" s="130" t="s">
        <v>85</v>
      </c>
      <c r="AV124" s="12" t="s">
        <v>83</v>
      </c>
      <c r="AW124" s="12" t="s">
        <v>32</v>
      </c>
      <c r="AX124" s="12" t="s">
        <v>76</v>
      </c>
      <c r="AY124" s="130" t="s">
        <v>144</v>
      </c>
    </row>
    <row r="125" spans="2:65" s="12" customFormat="1">
      <c r="B125" s="247"/>
      <c r="D125" s="207" t="s">
        <v>153</v>
      </c>
      <c r="E125" s="130" t="s">
        <v>1</v>
      </c>
      <c r="F125" s="208" t="s">
        <v>1303</v>
      </c>
      <c r="H125" s="130" t="s">
        <v>1</v>
      </c>
      <c r="K125" s="248"/>
      <c r="M125" s="131"/>
      <c r="T125" s="132"/>
      <c r="AT125" s="130" t="s">
        <v>153</v>
      </c>
      <c r="AU125" s="130" t="s">
        <v>85</v>
      </c>
      <c r="AV125" s="12" t="s">
        <v>83</v>
      </c>
      <c r="AW125" s="12" t="s">
        <v>32</v>
      </c>
      <c r="AX125" s="12" t="s">
        <v>76</v>
      </c>
      <c r="AY125" s="130" t="s">
        <v>144</v>
      </c>
    </row>
    <row r="126" spans="2:65" s="12" customFormat="1">
      <c r="B126" s="247"/>
      <c r="D126" s="207" t="s">
        <v>153</v>
      </c>
      <c r="E126" s="130" t="s">
        <v>1</v>
      </c>
      <c r="F126" s="208" t="s">
        <v>1304</v>
      </c>
      <c r="H126" s="130" t="s">
        <v>1</v>
      </c>
      <c r="K126" s="248"/>
      <c r="M126" s="131"/>
      <c r="T126" s="132"/>
      <c r="AT126" s="130" t="s">
        <v>153</v>
      </c>
      <c r="AU126" s="130" t="s">
        <v>85</v>
      </c>
      <c r="AV126" s="12" t="s">
        <v>83</v>
      </c>
      <c r="AW126" s="12" t="s">
        <v>32</v>
      </c>
      <c r="AX126" s="12" t="s">
        <v>76</v>
      </c>
      <c r="AY126" s="130" t="s">
        <v>144</v>
      </c>
    </row>
    <row r="127" spans="2:65" s="12" customFormat="1">
      <c r="B127" s="247"/>
      <c r="D127" s="207" t="s">
        <v>153</v>
      </c>
      <c r="E127" s="130" t="s">
        <v>1</v>
      </c>
      <c r="F127" s="208" t="s">
        <v>1305</v>
      </c>
      <c r="H127" s="130" t="s">
        <v>1</v>
      </c>
      <c r="K127" s="248"/>
      <c r="M127" s="131"/>
      <c r="T127" s="132"/>
      <c r="AT127" s="130" t="s">
        <v>153</v>
      </c>
      <c r="AU127" s="130" t="s">
        <v>85</v>
      </c>
      <c r="AV127" s="12" t="s">
        <v>83</v>
      </c>
      <c r="AW127" s="12" t="s">
        <v>32</v>
      </c>
      <c r="AX127" s="12" t="s">
        <v>76</v>
      </c>
      <c r="AY127" s="130" t="s">
        <v>144</v>
      </c>
    </row>
    <row r="128" spans="2:65" s="12" customFormat="1">
      <c r="B128" s="247"/>
      <c r="D128" s="207" t="s">
        <v>153</v>
      </c>
      <c r="E128" s="130" t="s">
        <v>1</v>
      </c>
      <c r="F128" s="208" t="s">
        <v>1306</v>
      </c>
      <c r="H128" s="130" t="s">
        <v>1</v>
      </c>
      <c r="K128" s="248"/>
      <c r="M128" s="131"/>
      <c r="T128" s="132"/>
      <c r="AT128" s="130" t="s">
        <v>153</v>
      </c>
      <c r="AU128" s="130" t="s">
        <v>85</v>
      </c>
      <c r="AV128" s="12" t="s">
        <v>83</v>
      </c>
      <c r="AW128" s="12" t="s">
        <v>32</v>
      </c>
      <c r="AX128" s="12" t="s">
        <v>76</v>
      </c>
      <c r="AY128" s="130" t="s">
        <v>144</v>
      </c>
    </row>
    <row r="129" spans="2:65" s="13" customFormat="1">
      <c r="B129" s="249"/>
      <c r="D129" s="207" t="s">
        <v>153</v>
      </c>
      <c r="E129" s="134" t="s">
        <v>1</v>
      </c>
      <c r="F129" s="209" t="s">
        <v>83</v>
      </c>
      <c r="H129" s="210">
        <v>1</v>
      </c>
      <c r="K129" s="250"/>
      <c r="M129" s="135"/>
      <c r="T129" s="136"/>
      <c r="AT129" s="134" t="s">
        <v>153</v>
      </c>
      <c r="AU129" s="134" t="s">
        <v>85</v>
      </c>
      <c r="AV129" s="13" t="s">
        <v>85</v>
      </c>
      <c r="AW129" s="13" t="s">
        <v>32</v>
      </c>
      <c r="AX129" s="13" t="s">
        <v>83</v>
      </c>
      <c r="AY129" s="134" t="s">
        <v>144</v>
      </c>
    </row>
    <row r="130" spans="2:65" s="1" customFormat="1" ht="16.5" customHeight="1">
      <c r="B130" s="245"/>
      <c r="C130" s="117" t="s">
        <v>85</v>
      </c>
      <c r="D130" s="117" t="s">
        <v>146</v>
      </c>
      <c r="E130" s="118" t="s">
        <v>1307</v>
      </c>
      <c r="F130" s="119" t="s">
        <v>1308</v>
      </c>
      <c r="G130" s="120" t="s">
        <v>1298</v>
      </c>
      <c r="H130" s="121">
        <v>1</v>
      </c>
      <c r="I130" s="192"/>
      <c r="J130" s="122">
        <f>ROUND(I130*H130,2)</f>
        <v>0</v>
      </c>
      <c r="K130" s="246" t="s">
        <v>150</v>
      </c>
      <c r="M130" s="123" t="s">
        <v>1</v>
      </c>
      <c r="N130" s="124" t="s">
        <v>42</v>
      </c>
      <c r="O130" s="125">
        <v>0</v>
      </c>
      <c r="P130" s="125">
        <f>O130*H130</f>
        <v>0</v>
      </c>
      <c r="Q130" s="125">
        <v>0</v>
      </c>
      <c r="R130" s="125">
        <f>Q130*H130</f>
        <v>0</v>
      </c>
      <c r="S130" s="125">
        <v>0</v>
      </c>
      <c r="T130" s="126">
        <f>S130*H130</f>
        <v>0</v>
      </c>
      <c r="AR130" s="127" t="s">
        <v>1299</v>
      </c>
      <c r="AT130" s="127" t="s">
        <v>146</v>
      </c>
      <c r="AU130" s="127" t="s">
        <v>85</v>
      </c>
      <c r="AY130" s="17" t="s">
        <v>144</v>
      </c>
      <c r="BE130" s="128">
        <f>IF(N130="základní",J130,0)</f>
        <v>0</v>
      </c>
      <c r="BF130" s="128">
        <f>IF(N130="snížená",J130,0)</f>
        <v>0</v>
      </c>
      <c r="BG130" s="128">
        <f>IF(N130="zákl. přenesená",J130,0)</f>
        <v>0</v>
      </c>
      <c r="BH130" s="128">
        <f>IF(N130="sníž. přenesená",J130,0)</f>
        <v>0</v>
      </c>
      <c r="BI130" s="128">
        <f>IF(N130="nulová",J130,0)</f>
        <v>0</v>
      </c>
      <c r="BJ130" s="17" t="s">
        <v>83</v>
      </c>
      <c r="BK130" s="128">
        <f>ROUND(I130*H130,2)</f>
        <v>0</v>
      </c>
      <c r="BL130" s="17" t="s">
        <v>1299</v>
      </c>
      <c r="BM130" s="127" t="s">
        <v>1309</v>
      </c>
    </row>
    <row r="131" spans="2:65" s="12" customFormat="1" ht="22.5">
      <c r="B131" s="247"/>
      <c r="D131" s="207" t="s">
        <v>153</v>
      </c>
      <c r="E131" s="130" t="s">
        <v>1</v>
      </c>
      <c r="F131" s="208" t="s">
        <v>1310</v>
      </c>
      <c r="H131" s="130" t="s">
        <v>1</v>
      </c>
      <c r="K131" s="248"/>
      <c r="M131" s="131"/>
      <c r="T131" s="132"/>
      <c r="AT131" s="130" t="s">
        <v>153</v>
      </c>
      <c r="AU131" s="130" t="s">
        <v>85</v>
      </c>
      <c r="AV131" s="12" t="s">
        <v>83</v>
      </c>
      <c r="AW131" s="12" t="s">
        <v>32</v>
      </c>
      <c r="AX131" s="12" t="s">
        <v>76</v>
      </c>
      <c r="AY131" s="130" t="s">
        <v>144</v>
      </c>
    </row>
    <row r="132" spans="2:65" s="12" customFormat="1" ht="22.5">
      <c r="B132" s="247"/>
      <c r="D132" s="207" t="s">
        <v>153</v>
      </c>
      <c r="E132" s="130" t="s">
        <v>1</v>
      </c>
      <c r="F132" s="208" t="s">
        <v>1311</v>
      </c>
      <c r="H132" s="130" t="s">
        <v>1</v>
      </c>
      <c r="K132" s="248"/>
      <c r="M132" s="131"/>
      <c r="T132" s="132"/>
      <c r="AT132" s="130" t="s">
        <v>153</v>
      </c>
      <c r="AU132" s="130" t="s">
        <v>85</v>
      </c>
      <c r="AV132" s="12" t="s">
        <v>83</v>
      </c>
      <c r="AW132" s="12" t="s">
        <v>32</v>
      </c>
      <c r="AX132" s="12" t="s">
        <v>76</v>
      </c>
      <c r="AY132" s="130" t="s">
        <v>144</v>
      </c>
    </row>
    <row r="133" spans="2:65" s="12" customFormat="1">
      <c r="B133" s="247"/>
      <c r="D133" s="207" t="s">
        <v>153</v>
      </c>
      <c r="E133" s="130" t="s">
        <v>1</v>
      </c>
      <c r="F133" s="208" t="s">
        <v>1312</v>
      </c>
      <c r="H133" s="130" t="s">
        <v>1</v>
      </c>
      <c r="K133" s="248"/>
      <c r="M133" s="131"/>
      <c r="T133" s="132"/>
      <c r="AT133" s="130" t="s">
        <v>153</v>
      </c>
      <c r="AU133" s="130" t="s">
        <v>85</v>
      </c>
      <c r="AV133" s="12" t="s">
        <v>83</v>
      </c>
      <c r="AW133" s="12" t="s">
        <v>32</v>
      </c>
      <c r="AX133" s="12" t="s">
        <v>76</v>
      </c>
      <c r="AY133" s="130" t="s">
        <v>144</v>
      </c>
    </row>
    <row r="134" spans="2:65" s="13" customFormat="1">
      <c r="B134" s="249"/>
      <c r="D134" s="207" t="s">
        <v>153</v>
      </c>
      <c r="E134" s="134" t="s">
        <v>1</v>
      </c>
      <c r="F134" s="209" t="s">
        <v>83</v>
      </c>
      <c r="H134" s="210">
        <v>1</v>
      </c>
      <c r="K134" s="250"/>
      <c r="M134" s="135"/>
      <c r="T134" s="136"/>
      <c r="AT134" s="134" t="s">
        <v>153</v>
      </c>
      <c r="AU134" s="134" t="s">
        <v>85</v>
      </c>
      <c r="AV134" s="13" t="s">
        <v>85</v>
      </c>
      <c r="AW134" s="13" t="s">
        <v>32</v>
      </c>
      <c r="AX134" s="13" t="s">
        <v>83</v>
      </c>
      <c r="AY134" s="134" t="s">
        <v>144</v>
      </c>
    </row>
    <row r="135" spans="2:65" s="1" customFormat="1" ht="16.5" customHeight="1">
      <c r="B135" s="245"/>
      <c r="C135" s="117" t="s">
        <v>163</v>
      </c>
      <c r="D135" s="117" t="s">
        <v>146</v>
      </c>
      <c r="E135" s="118" t="s">
        <v>1313</v>
      </c>
      <c r="F135" s="119" t="s">
        <v>1314</v>
      </c>
      <c r="G135" s="120" t="s">
        <v>1298</v>
      </c>
      <c r="H135" s="121">
        <v>1</v>
      </c>
      <c r="I135" s="192"/>
      <c r="J135" s="122">
        <f>ROUND(I135*H135,2)</f>
        <v>0</v>
      </c>
      <c r="K135" s="246" t="s">
        <v>150</v>
      </c>
      <c r="M135" s="123" t="s">
        <v>1</v>
      </c>
      <c r="N135" s="124" t="s">
        <v>42</v>
      </c>
      <c r="O135" s="125">
        <v>0</v>
      </c>
      <c r="P135" s="125">
        <f>O135*H135</f>
        <v>0</v>
      </c>
      <c r="Q135" s="125">
        <v>0</v>
      </c>
      <c r="R135" s="125">
        <f>Q135*H135</f>
        <v>0</v>
      </c>
      <c r="S135" s="125">
        <v>0</v>
      </c>
      <c r="T135" s="126">
        <f>S135*H135</f>
        <v>0</v>
      </c>
      <c r="AR135" s="127" t="s">
        <v>1299</v>
      </c>
      <c r="AT135" s="127" t="s">
        <v>146</v>
      </c>
      <c r="AU135" s="127" t="s">
        <v>85</v>
      </c>
      <c r="AY135" s="17" t="s">
        <v>144</v>
      </c>
      <c r="BE135" s="128">
        <f>IF(N135="základní",J135,0)</f>
        <v>0</v>
      </c>
      <c r="BF135" s="128">
        <f>IF(N135="snížená",J135,0)</f>
        <v>0</v>
      </c>
      <c r="BG135" s="128">
        <f>IF(N135="zákl. přenesená",J135,0)</f>
        <v>0</v>
      </c>
      <c r="BH135" s="128">
        <f>IF(N135="sníž. přenesená",J135,0)</f>
        <v>0</v>
      </c>
      <c r="BI135" s="128">
        <f>IF(N135="nulová",J135,0)</f>
        <v>0</v>
      </c>
      <c r="BJ135" s="17" t="s">
        <v>83</v>
      </c>
      <c r="BK135" s="128">
        <f>ROUND(I135*H135,2)</f>
        <v>0</v>
      </c>
      <c r="BL135" s="17" t="s">
        <v>1299</v>
      </c>
      <c r="BM135" s="127" t="s">
        <v>1315</v>
      </c>
    </row>
    <row r="136" spans="2:65" s="12" customFormat="1" ht="22.5">
      <c r="B136" s="247"/>
      <c r="D136" s="207" t="s">
        <v>153</v>
      </c>
      <c r="E136" s="130" t="s">
        <v>1</v>
      </c>
      <c r="F136" s="208" t="s">
        <v>1316</v>
      </c>
      <c r="H136" s="130" t="s">
        <v>1</v>
      </c>
      <c r="K136" s="248"/>
      <c r="M136" s="131"/>
      <c r="T136" s="132"/>
      <c r="AT136" s="130" t="s">
        <v>153</v>
      </c>
      <c r="AU136" s="130" t="s">
        <v>85</v>
      </c>
      <c r="AV136" s="12" t="s">
        <v>83</v>
      </c>
      <c r="AW136" s="12" t="s">
        <v>32</v>
      </c>
      <c r="AX136" s="12" t="s">
        <v>76</v>
      </c>
      <c r="AY136" s="130" t="s">
        <v>144</v>
      </c>
    </row>
    <row r="137" spans="2:65" s="12" customFormat="1">
      <c r="B137" s="247"/>
      <c r="D137" s="207" t="s">
        <v>153</v>
      </c>
      <c r="E137" s="130" t="s">
        <v>1</v>
      </c>
      <c r="F137" s="208" t="s">
        <v>1317</v>
      </c>
      <c r="H137" s="130" t="s">
        <v>1</v>
      </c>
      <c r="K137" s="248"/>
      <c r="M137" s="131"/>
      <c r="T137" s="132"/>
      <c r="AT137" s="130" t="s">
        <v>153</v>
      </c>
      <c r="AU137" s="130" t="s">
        <v>85</v>
      </c>
      <c r="AV137" s="12" t="s">
        <v>83</v>
      </c>
      <c r="AW137" s="12" t="s">
        <v>32</v>
      </c>
      <c r="AX137" s="12" t="s">
        <v>76</v>
      </c>
      <c r="AY137" s="130" t="s">
        <v>144</v>
      </c>
    </row>
    <row r="138" spans="2:65" s="12" customFormat="1" ht="22.5">
      <c r="B138" s="247"/>
      <c r="D138" s="207" t="s">
        <v>153</v>
      </c>
      <c r="E138" s="130" t="s">
        <v>1</v>
      </c>
      <c r="F138" s="208" t="s">
        <v>1318</v>
      </c>
      <c r="H138" s="130" t="s">
        <v>1</v>
      </c>
      <c r="K138" s="248"/>
      <c r="M138" s="131"/>
      <c r="T138" s="132"/>
      <c r="AT138" s="130" t="s">
        <v>153</v>
      </c>
      <c r="AU138" s="130" t="s">
        <v>85</v>
      </c>
      <c r="AV138" s="12" t="s">
        <v>83</v>
      </c>
      <c r="AW138" s="12" t="s">
        <v>32</v>
      </c>
      <c r="AX138" s="12" t="s">
        <v>76</v>
      </c>
      <c r="AY138" s="130" t="s">
        <v>144</v>
      </c>
    </row>
    <row r="139" spans="2:65" s="12" customFormat="1" ht="22.5">
      <c r="B139" s="247"/>
      <c r="D139" s="207" t="s">
        <v>153</v>
      </c>
      <c r="E139" s="130" t="s">
        <v>1</v>
      </c>
      <c r="F139" s="208" t="s">
        <v>1319</v>
      </c>
      <c r="H139" s="130" t="s">
        <v>1</v>
      </c>
      <c r="K139" s="248"/>
      <c r="M139" s="131"/>
      <c r="T139" s="132"/>
      <c r="AT139" s="130" t="s">
        <v>153</v>
      </c>
      <c r="AU139" s="130" t="s">
        <v>85</v>
      </c>
      <c r="AV139" s="12" t="s">
        <v>83</v>
      </c>
      <c r="AW139" s="12" t="s">
        <v>32</v>
      </c>
      <c r="AX139" s="12" t="s">
        <v>76</v>
      </c>
      <c r="AY139" s="130" t="s">
        <v>144</v>
      </c>
    </row>
    <row r="140" spans="2:65" s="13" customFormat="1">
      <c r="B140" s="249"/>
      <c r="D140" s="207" t="s">
        <v>153</v>
      </c>
      <c r="E140" s="134" t="s">
        <v>1</v>
      </c>
      <c r="F140" s="209" t="s">
        <v>83</v>
      </c>
      <c r="H140" s="210">
        <v>1</v>
      </c>
      <c r="K140" s="250"/>
      <c r="M140" s="135"/>
      <c r="T140" s="136"/>
      <c r="AT140" s="134" t="s">
        <v>153</v>
      </c>
      <c r="AU140" s="134" t="s">
        <v>85</v>
      </c>
      <c r="AV140" s="13" t="s">
        <v>85</v>
      </c>
      <c r="AW140" s="13" t="s">
        <v>32</v>
      </c>
      <c r="AX140" s="13" t="s">
        <v>83</v>
      </c>
      <c r="AY140" s="134" t="s">
        <v>144</v>
      </c>
    </row>
    <row r="141" spans="2:65" s="1" customFormat="1" ht="16.5" customHeight="1">
      <c r="B141" s="245"/>
      <c r="C141" s="117" t="s">
        <v>151</v>
      </c>
      <c r="D141" s="117" t="s">
        <v>146</v>
      </c>
      <c r="E141" s="118" t="s">
        <v>1320</v>
      </c>
      <c r="F141" s="119" t="s">
        <v>1321</v>
      </c>
      <c r="G141" s="120" t="s">
        <v>1298</v>
      </c>
      <c r="H141" s="121">
        <v>1</v>
      </c>
      <c r="I141" s="192"/>
      <c r="J141" s="122">
        <f>ROUND(I141*H141,2)</f>
        <v>0</v>
      </c>
      <c r="K141" s="246" t="s">
        <v>150</v>
      </c>
      <c r="M141" s="123" t="s">
        <v>1</v>
      </c>
      <c r="N141" s="124" t="s">
        <v>42</v>
      </c>
      <c r="O141" s="125">
        <v>0</v>
      </c>
      <c r="P141" s="125">
        <f>O141*H141</f>
        <v>0</v>
      </c>
      <c r="Q141" s="125">
        <v>0</v>
      </c>
      <c r="R141" s="125">
        <f>Q141*H141</f>
        <v>0</v>
      </c>
      <c r="S141" s="125">
        <v>0</v>
      </c>
      <c r="T141" s="126">
        <f>S141*H141</f>
        <v>0</v>
      </c>
      <c r="AR141" s="127" t="s">
        <v>1299</v>
      </c>
      <c r="AT141" s="127" t="s">
        <v>146</v>
      </c>
      <c r="AU141" s="127" t="s">
        <v>85</v>
      </c>
      <c r="AY141" s="17" t="s">
        <v>144</v>
      </c>
      <c r="BE141" s="128">
        <f>IF(N141="základní",J141,0)</f>
        <v>0</v>
      </c>
      <c r="BF141" s="128">
        <f>IF(N141="snížená",J141,0)</f>
        <v>0</v>
      </c>
      <c r="BG141" s="128">
        <f>IF(N141="zákl. přenesená",J141,0)</f>
        <v>0</v>
      </c>
      <c r="BH141" s="128">
        <f>IF(N141="sníž. přenesená",J141,0)</f>
        <v>0</v>
      </c>
      <c r="BI141" s="128">
        <f>IF(N141="nulová",J141,0)</f>
        <v>0</v>
      </c>
      <c r="BJ141" s="17" t="s">
        <v>83</v>
      </c>
      <c r="BK141" s="128">
        <f>ROUND(I141*H141,2)</f>
        <v>0</v>
      </c>
      <c r="BL141" s="17" t="s">
        <v>1299</v>
      </c>
      <c r="BM141" s="127" t="s">
        <v>1322</v>
      </c>
    </row>
    <row r="142" spans="2:65" s="1" customFormat="1" ht="16.5" customHeight="1">
      <c r="B142" s="245"/>
      <c r="C142" s="117" t="s">
        <v>176</v>
      </c>
      <c r="D142" s="117" t="s">
        <v>146</v>
      </c>
      <c r="E142" s="118" t="s">
        <v>1323</v>
      </c>
      <c r="F142" s="119" t="s">
        <v>1324</v>
      </c>
      <c r="G142" s="120" t="s">
        <v>1298</v>
      </c>
      <c r="H142" s="121">
        <v>1</v>
      </c>
      <c r="I142" s="192"/>
      <c r="J142" s="122">
        <f>ROUND(I142*H142,2)</f>
        <v>0</v>
      </c>
      <c r="K142" s="246" t="s">
        <v>150</v>
      </c>
      <c r="M142" s="123" t="s">
        <v>1</v>
      </c>
      <c r="N142" s="124" t="s">
        <v>42</v>
      </c>
      <c r="O142" s="125">
        <v>0</v>
      </c>
      <c r="P142" s="125">
        <f>O142*H142</f>
        <v>0</v>
      </c>
      <c r="Q142" s="125">
        <v>0</v>
      </c>
      <c r="R142" s="125">
        <f>Q142*H142</f>
        <v>0</v>
      </c>
      <c r="S142" s="125">
        <v>0</v>
      </c>
      <c r="T142" s="126">
        <f>S142*H142</f>
        <v>0</v>
      </c>
      <c r="AR142" s="127" t="s">
        <v>1299</v>
      </c>
      <c r="AT142" s="127" t="s">
        <v>146</v>
      </c>
      <c r="AU142" s="127" t="s">
        <v>85</v>
      </c>
      <c r="AY142" s="17" t="s">
        <v>144</v>
      </c>
      <c r="BE142" s="128">
        <f>IF(N142="základní",J142,0)</f>
        <v>0</v>
      </c>
      <c r="BF142" s="128">
        <f>IF(N142="snížená",J142,0)</f>
        <v>0</v>
      </c>
      <c r="BG142" s="128">
        <f>IF(N142="zákl. přenesená",J142,0)</f>
        <v>0</v>
      </c>
      <c r="BH142" s="128">
        <f>IF(N142="sníž. přenesená",J142,0)</f>
        <v>0</v>
      </c>
      <c r="BI142" s="128">
        <f>IF(N142="nulová",J142,0)</f>
        <v>0</v>
      </c>
      <c r="BJ142" s="17" t="s">
        <v>83</v>
      </c>
      <c r="BK142" s="128">
        <f>ROUND(I142*H142,2)</f>
        <v>0</v>
      </c>
      <c r="BL142" s="17" t="s">
        <v>1299</v>
      </c>
      <c r="BM142" s="127" t="s">
        <v>1325</v>
      </c>
    </row>
    <row r="143" spans="2:65" s="12" customFormat="1">
      <c r="B143" s="247"/>
      <c r="D143" s="207" t="s">
        <v>153</v>
      </c>
      <c r="E143" s="130" t="s">
        <v>1</v>
      </c>
      <c r="F143" s="208" t="s">
        <v>1326</v>
      </c>
      <c r="H143" s="130" t="s">
        <v>1</v>
      </c>
      <c r="K143" s="248"/>
      <c r="M143" s="131"/>
      <c r="T143" s="132"/>
      <c r="AT143" s="130" t="s">
        <v>153</v>
      </c>
      <c r="AU143" s="130" t="s">
        <v>85</v>
      </c>
      <c r="AV143" s="12" t="s">
        <v>83</v>
      </c>
      <c r="AW143" s="12" t="s">
        <v>32</v>
      </c>
      <c r="AX143" s="12" t="s">
        <v>76</v>
      </c>
      <c r="AY143" s="130" t="s">
        <v>144</v>
      </c>
    </row>
    <row r="144" spans="2:65" s="12" customFormat="1" ht="22.5">
      <c r="B144" s="247"/>
      <c r="D144" s="207" t="s">
        <v>153</v>
      </c>
      <c r="E144" s="130" t="s">
        <v>1</v>
      </c>
      <c r="F144" s="208" t="s">
        <v>1327</v>
      </c>
      <c r="H144" s="130" t="s">
        <v>1</v>
      </c>
      <c r="K144" s="248"/>
      <c r="M144" s="131"/>
      <c r="T144" s="132"/>
      <c r="AT144" s="130" t="s">
        <v>153</v>
      </c>
      <c r="AU144" s="130" t="s">
        <v>85</v>
      </c>
      <c r="AV144" s="12" t="s">
        <v>83</v>
      </c>
      <c r="AW144" s="12" t="s">
        <v>32</v>
      </c>
      <c r="AX144" s="12" t="s">
        <v>76</v>
      </c>
      <c r="AY144" s="130" t="s">
        <v>144</v>
      </c>
    </row>
    <row r="145" spans="2:65" s="13" customFormat="1">
      <c r="B145" s="249"/>
      <c r="D145" s="207" t="s">
        <v>153</v>
      </c>
      <c r="E145" s="134" t="s">
        <v>1</v>
      </c>
      <c r="F145" s="209" t="s">
        <v>83</v>
      </c>
      <c r="H145" s="210">
        <v>1</v>
      </c>
      <c r="K145" s="250"/>
      <c r="M145" s="135"/>
      <c r="T145" s="136"/>
      <c r="AT145" s="134" t="s">
        <v>153</v>
      </c>
      <c r="AU145" s="134" t="s">
        <v>85</v>
      </c>
      <c r="AV145" s="13" t="s">
        <v>85</v>
      </c>
      <c r="AW145" s="13" t="s">
        <v>32</v>
      </c>
      <c r="AX145" s="13" t="s">
        <v>83</v>
      </c>
      <c r="AY145" s="134" t="s">
        <v>144</v>
      </c>
    </row>
    <row r="146" spans="2:65" s="1" customFormat="1" ht="16.5" customHeight="1">
      <c r="B146" s="245"/>
      <c r="C146" s="117" t="s">
        <v>185</v>
      </c>
      <c r="D146" s="117" t="s">
        <v>146</v>
      </c>
      <c r="E146" s="118" t="s">
        <v>1328</v>
      </c>
      <c r="F146" s="119" t="s">
        <v>1329</v>
      </c>
      <c r="G146" s="120" t="s">
        <v>1298</v>
      </c>
      <c r="H146" s="121">
        <v>1</v>
      </c>
      <c r="I146" s="192"/>
      <c r="J146" s="122">
        <f>ROUND(I146*H146,2)</f>
        <v>0</v>
      </c>
      <c r="K146" s="246" t="s">
        <v>150</v>
      </c>
      <c r="M146" s="123" t="s">
        <v>1</v>
      </c>
      <c r="N146" s="124" t="s">
        <v>42</v>
      </c>
      <c r="O146" s="125">
        <v>0</v>
      </c>
      <c r="P146" s="125">
        <f>O146*H146</f>
        <v>0</v>
      </c>
      <c r="Q146" s="125">
        <v>0</v>
      </c>
      <c r="R146" s="125">
        <f>Q146*H146</f>
        <v>0</v>
      </c>
      <c r="S146" s="125">
        <v>0</v>
      </c>
      <c r="T146" s="126">
        <f>S146*H146</f>
        <v>0</v>
      </c>
      <c r="AR146" s="127" t="s">
        <v>1299</v>
      </c>
      <c r="AT146" s="127" t="s">
        <v>146</v>
      </c>
      <c r="AU146" s="127" t="s">
        <v>85</v>
      </c>
      <c r="AY146" s="17" t="s">
        <v>144</v>
      </c>
      <c r="BE146" s="128">
        <f>IF(N146="základní",J146,0)</f>
        <v>0</v>
      </c>
      <c r="BF146" s="128">
        <f>IF(N146="snížená",J146,0)</f>
        <v>0</v>
      </c>
      <c r="BG146" s="128">
        <f>IF(N146="zákl. přenesená",J146,0)</f>
        <v>0</v>
      </c>
      <c r="BH146" s="128">
        <f>IF(N146="sníž. přenesená",J146,0)</f>
        <v>0</v>
      </c>
      <c r="BI146" s="128">
        <f>IF(N146="nulová",J146,0)</f>
        <v>0</v>
      </c>
      <c r="BJ146" s="17" t="s">
        <v>83</v>
      </c>
      <c r="BK146" s="128">
        <f>ROUND(I146*H146,2)</f>
        <v>0</v>
      </c>
      <c r="BL146" s="17" t="s">
        <v>1299</v>
      </c>
      <c r="BM146" s="127" t="s">
        <v>1330</v>
      </c>
    </row>
    <row r="147" spans="2:65" s="12" customFormat="1">
      <c r="B147" s="247"/>
      <c r="D147" s="207" t="s">
        <v>153</v>
      </c>
      <c r="E147" s="130" t="s">
        <v>1</v>
      </c>
      <c r="F147" s="208" t="s">
        <v>1331</v>
      </c>
      <c r="H147" s="130" t="s">
        <v>1</v>
      </c>
      <c r="K147" s="248"/>
      <c r="M147" s="131"/>
      <c r="T147" s="132"/>
      <c r="AT147" s="130" t="s">
        <v>153</v>
      </c>
      <c r="AU147" s="130" t="s">
        <v>85</v>
      </c>
      <c r="AV147" s="12" t="s">
        <v>83</v>
      </c>
      <c r="AW147" s="12" t="s">
        <v>32</v>
      </c>
      <c r="AX147" s="12" t="s">
        <v>76</v>
      </c>
      <c r="AY147" s="130" t="s">
        <v>144</v>
      </c>
    </row>
    <row r="148" spans="2:65" s="13" customFormat="1">
      <c r="B148" s="249"/>
      <c r="D148" s="207" t="s">
        <v>153</v>
      </c>
      <c r="E148" s="134" t="s">
        <v>1</v>
      </c>
      <c r="F148" s="209" t="s">
        <v>83</v>
      </c>
      <c r="H148" s="210">
        <v>1</v>
      </c>
      <c r="K148" s="250"/>
      <c r="M148" s="135"/>
      <c r="T148" s="136"/>
      <c r="AT148" s="134" t="s">
        <v>153</v>
      </c>
      <c r="AU148" s="134" t="s">
        <v>85</v>
      </c>
      <c r="AV148" s="13" t="s">
        <v>85</v>
      </c>
      <c r="AW148" s="13" t="s">
        <v>32</v>
      </c>
      <c r="AX148" s="13" t="s">
        <v>83</v>
      </c>
      <c r="AY148" s="134" t="s">
        <v>144</v>
      </c>
    </row>
    <row r="149" spans="2:65" s="1" customFormat="1" ht="16.5" customHeight="1">
      <c r="B149" s="245"/>
      <c r="C149" s="117" t="s">
        <v>107</v>
      </c>
      <c r="D149" s="117" t="s">
        <v>146</v>
      </c>
      <c r="E149" s="118" t="s">
        <v>1332</v>
      </c>
      <c r="F149" s="119" t="s">
        <v>1333</v>
      </c>
      <c r="G149" s="120" t="s">
        <v>1298</v>
      </c>
      <c r="H149" s="121">
        <v>1</v>
      </c>
      <c r="I149" s="192"/>
      <c r="J149" s="122">
        <f>ROUND(I149*H149,2)</f>
        <v>0</v>
      </c>
      <c r="K149" s="246" t="s">
        <v>150</v>
      </c>
      <c r="M149" s="123" t="s">
        <v>1</v>
      </c>
      <c r="N149" s="124" t="s">
        <v>42</v>
      </c>
      <c r="O149" s="125">
        <v>0</v>
      </c>
      <c r="P149" s="125">
        <f>O149*H149</f>
        <v>0</v>
      </c>
      <c r="Q149" s="125">
        <v>0</v>
      </c>
      <c r="R149" s="125">
        <f>Q149*H149</f>
        <v>0</v>
      </c>
      <c r="S149" s="125">
        <v>0</v>
      </c>
      <c r="T149" s="126">
        <f>S149*H149</f>
        <v>0</v>
      </c>
      <c r="AR149" s="127" t="s">
        <v>1299</v>
      </c>
      <c r="AT149" s="127" t="s">
        <v>146</v>
      </c>
      <c r="AU149" s="127" t="s">
        <v>85</v>
      </c>
      <c r="AY149" s="17" t="s">
        <v>144</v>
      </c>
      <c r="BE149" s="128">
        <f>IF(N149="základní",J149,0)</f>
        <v>0</v>
      </c>
      <c r="BF149" s="128">
        <f>IF(N149="snížená",J149,0)</f>
        <v>0</v>
      </c>
      <c r="BG149" s="128">
        <f>IF(N149="zákl. přenesená",J149,0)</f>
        <v>0</v>
      </c>
      <c r="BH149" s="128">
        <f>IF(N149="sníž. přenesená",J149,0)</f>
        <v>0</v>
      </c>
      <c r="BI149" s="128">
        <f>IF(N149="nulová",J149,0)</f>
        <v>0</v>
      </c>
      <c r="BJ149" s="17" t="s">
        <v>83</v>
      </c>
      <c r="BK149" s="128">
        <f>ROUND(I149*H149,2)</f>
        <v>0</v>
      </c>
      <c r="BL149" s="17" t="s">
        <v>1299</v>
      </c>
      <c r="BM149" s="127" t="s">
        <v>1334</v>
      </c>
    </row>
    <row r="150" spans="2:65" s="12" customFormat="1" ht="22.5">
      <c r="B150" s="247"/>
      <c r="D150" s="207" t="s">
        <v>153</v>
      </c>
      <c r="E150" s="130" t="s">
        <v>1</v>
      </c>
      <c r="F150" s="208" t="s">
        <v>1335</v>
      </c>
      <c r="H150" s="130" t="s">
        <v>1</v>
      </c>
      <c r="K150" s="248"/>
      <c r="M150" s="131"/>
      <c r="T150" s="132"/>
      <c r="AT150" s="130" t="s">
        <v>153</v>
      </c>
      <c r="AU150" s="130" t="s">
        <v>85</v>
      </c>
      <c r="AV150" s="12" t="s">
        <v>83</v>
      </c>
      <c r="AW150" s="12" t="s">
        <v>32</v>
      </c>
      <c r="AX150" s="12" t="s">
        <v>76</v>
      </c>
      <c r="AY150" s="130" t="s">
        <v>144</v>
      </c>
    </row>
    <row r="151" spans="2:65" s="12" customFormat="1">
      <c r="B151" s="247"/>
      <c r="D151" s="207" t="s">
        <v>153</v>
      </c>
      <c r="E151" s="130" t="s">
        <v>1</v>
      </c>
      <c r="F151" s="208" t="s">
        <v>1336</v>
      </c>
      <c r="H151" s="130" t="s">
        <v>1</v>
      </c>
      <c r="K151" s="248"/>
      <c r="M151" s="131"/>
      <c r="T151" s="132"/>
      <c r="AT151" s="130" t="s">
        <v>153</v>
      </c>
      <c r="AU151" s="130" t="s">
        <v>85</v>
      </c>
      <c r="AV151" s="12" t="s">
        <v>83</v>
      </c>
      <c r="AW151" s="12" t="s">
        <v>32</v>
      </c>
      <c r="AX151" s="12" t="s">
        <v>76</v>
      </c>
      <c r="AY151" s="130" t="s">
        <v>144</v>
      </c>
    </row>
    <row r="152" spans="2:65" s="13" customFormat="1">
      <c r="B152" s="249"/>
      <c r="D152" s="207" t="s">
        <v>153</v>
      </c>
      <c r="E152" s="134" t="s">
        <v>1</v>
      </c>
      <c r="F152" s="209" t="s">
        <v>83</v>
      </c>
      <c r="H152" s="210">
        <v>1</v>
      </c>
      <c r="K152" s="250"/>
      <c r="M152" s="135"/>
      <c r="T152" s="136"/>
      <c r="AT152" s="134" t="s">
        <v>153</v>
      </c>
      <c r="AU152" s="134" t="s">
        <v>85</v>
      </c>
      <c r="AV152" s="13" t="s">
        <v>85</v>
      </c>
      <c r="AW152" s="13" t="s">
        <v>32</v>
      </c>
      <c r="AX152" s="13" t="s">
        <v>83</v>
      </c>
      <c r="AY152" s="134" t="s">
        <v>144</v>
      </c>
    </row>
    <row r="153" spans="2:65" s="1" customFormat="1" ht="16.5" customHeight="1">
      <c r="B153" s="245"/>
      <c r="C153" s="117" t="s">
        <v>197</v>
      </c>
      <c r="D153" s="117" t="s">
        <v>146</v>
      </c>
      <c r="E153" s="118" t="s">
        <v>1337</v>
      </c>
      <c r="F153" s="119" t="s">
        <v>1338</v>
      </c>
      <c r="G153" s="120" t="s">
        <v>1298</v>
      </c>
      <c r="H153" s="121">
        <v>1</v>
      </c>
      <c r="I153" s="192"/>
      <c r="J153" s="122">
        <f>ROUND(I153*H153,2)</f>
        <v>0</v>
      </c>
      <c r="K153" s="246" t="s">
        <v>1</v>
      </c>
      <c r="M153" s="123" t="s">
        <v>1</v>
      </c>
      <c r="N153" s="124" t="s">
        <v>42</v>
      </c>
      <c r="O153" s="125">
        <v>0</v>
      </c>
      <c r="P153" s="125">
        <f>O153*H153</f>
        <v>0</v>
      </c>
      <c r="Q153" s="125">
        <v>0</v>
      </c>
      <c r="R153" s="125">
        <f>Q153*H153</f>
        <v>0</v>
      </c>
      <c r="S153" s="125">
        <v>0</v>
      </c>
      <c r="T153" s="126">
        <f>S153*H153</f>
        <v>0</v>
      </c>
      <c r="AR153" s="127" t="s">
        <v>1299</v>
      </c>
      <c r="AT153" s="127" t="s">
        <v>146</v>
      </c>
      <c r="AU153" s="127" t="s">
        <v>85</v>
      </c>
      <c r="AY153" s="17" t="s">
        <v>144</v>
      </c>
      <c r="BE153" s="128">
        <f>IF(N153="základní",J153,0)</f>
        <v>0</v>
      </c>
      <c r="BF153" s="128">
        <f>IF(N153="snížená",J153,0)</f>
        <v>0</v>
      </c>
      <c r="BG153" s="128">
        <f>IF(N153="zákl. přenesená",J153,0)</f>
        <v>0</v>
      </c>
      <c r="BH153" s="128">
        <f>IF(N153="sníž. přenesená",J153,0)</f>
        <v>0</v>
      </c>
      <c r="BI153" s="128">
        <f>IF(N153="nulová",J153,0)</f>
        <v>0</v>
      </c>
      <c r="BJ153" s="17" t="s">
        <v>83</v>
      </c>
      <c r="BK153" s="128">
        <f>ROUND(I153*H153,2)</f>
        <v>0</v>
      </c>
      <c r="BL153" s="17" t="s">
        <v>1299</v>
      </c>
      <c r="BM153" s="127" t="s">
        <v>1339</v>
      </c>
    </row>
    <row r="154" spans="2:65" s="12" customFormat="1">
      <c r="B154" s="247"/>
      <c r="D154" s="207" t="s">
        <v>153</v>
      </c>
      <c r="E154" s="130" t="s">
        <v>1</v>
      </c>
      <c r="F154" s="208" t="s">
        <v>1340</v>
      </c>
      <c r="H154" s="130" t="s">
        <v>1</v>
      </c>
      <c r="K154" s="248"/>
      <c r="M154" s="131"/>
      <c r="T154" s="132"/>
      <c r="AT154" s="130" t="s">
        <v>153</v>
      </c>
      <c r="AU154" s="130" t="s">
        <v>85</v>
      </c>
      <c r="AV154" s="12" t="s">
        <v>83</v>
      </c>
      <c r="AW154" s="12" t="s">
        <v>32</v>
      </c>
      <c r="AX154" s="12" t="s">
        <v>76</v>
      </c>
      <c r="AY154" s="130" t="s">
        <v>144</v>
      </c>
    </row>
    <row r="155" spans="2:65" s="13" customFormat="1">
      <c r="B155" s="249"/>
      <c r="D155" s="207" t="s">
        <v>153</v>
      </c>
      <c r="E155" s="134" t="s">
        <v>1</v>
      </c>
      <c r="F155" s="209" t="s">
        <v>83</v>
      </c>
      <c r="H155" s="210">
        <v>1</v>
      </c>
      <c r="K155" s="250"/>
      <c r="M155" s="135"/>
      <c r="T155" s="136"/>
      <c r="AT155" s="134" t="s">
        <v>153</v>
      </c>
      <c r="AU155" s="134" t="s">
        <v>85</v>
      </c>
      <c r="AV155" s="13" t="s">
        <v>85</v>
      </c>
      <c r="AW155" s="13" t="s">
        <v>32</v>
      </c>
      <c r="AX155" s="13" t="s">
        <v>83</v>
      </c>
      <c r="AY155" s="134" t="s">
        <v>144</v>
      </c>
    </row>
    <row r="156" spans="2:65" s="1" customFormat="1" ht="16.5" customHeight="1">
      <c r="B156" s="245"/>
      <c r="C156" s="117" t="s">
        <v>202</v>
      </c>
      <c r="D156" s="117" t="s">
        <v>146</v>
      </c>
      <c r="E156" s="118" t="s">
        <v>1341</v>
      </c>
      <c r="F156" s="119" t="s">
        <v>1342</v>
      </c>
      <c r="G156" s="120" t="s">
        <v>1298</v>
      </c>
      <c r="H156" s="121">
        <v>1</v>
      </c>
      <c r="I156" s="192"/>
      <c r="J156" s="122">
        <f>ROUND(I156*H156,2)</f>
        <v>0</v>
      </c>
      <c r="K156" s="246" t="s">
        <v>1</v>
      </c>
      <c r="M156" s="123" t="s">
        <v>1</v>
      </c>
      <c r="N156" s="124" t="s">
        <v>42</v>
      </c>
      <c r="O156" s="125">
        <v>0</v>
      </c>
      <c r="P156" s="125">
        <f>O156*H156</f>
        <v>0</v>
      </c>
      <c r="Q156" s="125">
        <v>0</v>
      </c>
      <c r="R156" s="125">
        <f>Q156*H156</f>
        <v>0</v>
      </c>
      <c r="S156" s="125">
        <v>0</v>
      </c>
      <c r="T156" s="126">
        <f>S156*H156</f>
        <v>0</v>
      </c>
      <c r="AR156" s="127" t="s">
        <v>1299</v>
      </c>
      <c r="AT156" s="127" t="s">
        <v>146</v>
      </c>
      <c r="AU156" s="127" t="s">
        <v>85</v>
      </c>
      <c r="AY156" s="17" t="s">
        <v>144</v>
      </c>
      <c r="BE156" s="128">
        <f>IF(N156="základní",J156,0)</f>
        <v>0</v>
      </c>
      <c r="BF156" s="128">
        <f>IF(N156="snížená",J156,0)</f>
        <v>0</v>
      </c>
      <c r="BG156" s="128">
        <f>IF(N156="zákl. přenesená",J156,0)</f>
        <v>0</v>
      </c>
      <c r="BH156" s="128">
        <f>IF(N156="sníž. přenesená",J156,0)</f>
        <v>0</v>
      </c>
      <c r="BI156" s="128">
        <f>IF(N156="nulová",J156,0)</f>
        <v>0</v>
      </c>
      <c r="BJ156" s="17" t="s">
        <v>83</v>
      </c>
      <c r="BK156" s="128">
        <f>ROUND(I156*H156,2)</f>
        <v>0</v>
      </c>
      <c r="BL156" s="17" t="s">
        <v>1299</v>
      </c>
      <c r="BM156" s="127" t="s">
        <v>1343</v>
      </c>
    </row>
    <row r="157" spans="2:65" s="13" customFormat="1">
      <c r="B157" s="249"/>
      <c r="D157" s="207" t="s">
        <v>153</v>
      </c>
      <c r="E157" s="134" t="s">
        <v>1</v>
      </c>
      <c r="F157" s="209" t="s">
        <v>83</v>
      </c>
      <c r="H157" s="210">
        <v>1</v>
      </c>
      <c r="K157" s="250"/>
      <c r="M157" s="135"/>
      <c r="T157" s="136"/>
      <c r="AT157" s="134" t="s">
        <v>153</v>
      </c>
      <c r="AU157" s="134" t="s">
        <v>85</v>
      </c>
      <c r="AV157" s="13" t="s">
        <v>85</v>
      </c>
      <c r="AW157" s="13" t="s">
        <v>32</v>
      </c>
      <c r="AX157" s="13" t="s">
        <v>83</v>
      </c>
      <c r="AY157" s="134" t="s">
        <v>144</v>
      </c>
    </row>
    <row r="158" spans="2:65" s="13" customFormat="1">
      <c r="B158" s="249"/>
      <c r="D158" s="207"/>
      <c r="F158" s="209"/>
      <c r="H158" s="210"/>
      <c r="K158" s="250"/>
      <c r="M158" s="135"/>
      <c r="T158" s="136"/>
      <c r="AT158" s="134"/>
      <c r="AU158" s="134"/>
      <c r="AY158" s="134"/>
    </row>
    <row r="159" spans="2:65" s="13" customFormat="1" ht="15" customHeight="1">
      <c r="B159" s="249"/>
      <c r="C159" s="117" t="s">
        <v>209</v>
      </c>
      <c r="D159" s="117" t="s">
        <v>146</v>
      </c>
      <c r="E159" s="118" t="s">
        <v>1353</v>
      </c>
      <c r="F159" s="119" t="s">
        <v>1354</v>
      </c>
      <c r="G159" s="120" t="s">
        <v>1284</v>
      </c>
      <c r="H159" s="121">
        <v>1</v>
      </c>
      <c r="I159" s="192"/>
      <c r="J159" s="122">
        <f>ROUND(I159*H159,2)</f>
        <v>0</v>
      </c>
      <c r="K159" s="246" t="s">
        <v>1356</v>
      </c>
      <c r="M159" s="135"/>
      <c r="T159" s="136"/>
      <c r="AT159" s="134"/>
      <c r="AU159" s="134"/>
      <c r="AY159" s="134"/>
    </row>
    <row r="160" spans="2:65" s="13" customFormat="1" ht="22.5">
      <c r="B160" s="249"/>
      <c r="D160" s="207"/>
      <c r="E160" s="134"/>
      <c r="F160" s="208" t="s">
        <v>1355</v>
      </c>
      <c r="G160" s="153"/>
      <c r="H160" s="210"/>
      <c r="I160" s="154"/>
      <c r="J160" s="154"/>
      <c r="K160" s="251" t="s">
        <v>1</v>
      </c>
      <c r="M160" s="135"/>
      <c r="T160" s="136"/>
      <c r="AT160" s="134"/>
      <c r="AU160" s="134"/>
      <c r="AY160" s="134"/>
    </row>
    <row r="161" spans="2:65" s="13" customFormat="1" ht="12">
      <c r="B161" s="249"/>
      <c r="D161" s="207" t="s">
        <v>153</v>
      </c>
      <c r="E161" s="134"/>
      <c r="F161" s="209" t="s">
        <v>83</v>
      </c>
      <c r="G161" s="153"/>
      <c r="H161" s="210">
        <v>1</v>
      </c>
      <c r="I161" s="154"/>
      <c r="J161" s="154"/>
      <c r="K161" s="251"/>
      <c r="M161" s="135"/>
      <c r="T161" s="136"/>
      <c r="AT161" s="134"/>
      <c r="AU161" s="134"/>
      <c r="AY161" s="134"/>
    </row>
    <row r="162" spans="2:65" s="1" customFormat="1" ht="33" customHeight="1">
      <c r="B162" s="245"/>
      <c r="C162" s="117">
        <v>11</v>
      </c>
      <c r="D162" s="117" t="s">
        <v>146</v>
      </c>
      <c r="E162" s="156" t="s">
        <v>1344</v>
      </c>
      <c r="F162" s="119" t="s">
        <v>1345</v>
      </c>
      <c r="G162" s="120" t="s">
        <v>1284</v>
      </c>
      <c r="H162" s="121">
        <v>1</v>
      </c>
      <c r="I162" s="192"/>
      <c r="J162" s="122">
        <f>ROUND(I162*H162,2)</f>
        <v>0</v>
      </c>
      <c r="K162" s="246"/>
      <c r="M162" s="123" t="s">
        <v>1</v>
      </c>
      <c r="N162" s="124" t="s">
        <v>42</v>
      </c>
      <c r="O162" s="125">
        <v>0</v>
      </c>
      <c r="P162" s="125">
        <f>O162*H162</f>
        <v>0</v>
      </c>
      <c r="Q162" s="125">
        <v>0</v>
      </c>
      <c r="R162" s="125">
        <f>Q162*H162</f>
        <v>0</v>
      </c>
      <c r="S162" s="125">
        <v>0</v>
      </c>
      <c r="T162" s="126">
        <f>S162*H162</f>
        <v>0</v>
      </c>
      <c r="AR162" s="127" t="s">
        <v>151</v>
      </c>
      <c r="AT162" s="127" t="s">
        <v>146</v>
      </c>
      <c r="AU162" s="127" t="s">
        <v>85</v>
      </c>
      <c r="AY162" s="17" t="s">
        <v>144</v>
      </c>
      <c r="BE162" s="128">
        <f>IF(N162="základní",J162,0)</f>
        <v>0</v>
      </c>
      <c r="BF162" s="128">
        <f>IF(N162="snížená",J162,0)</f>
        <v>0</v>
      </c>
      <c r="BG162" s="128">
        <f>IF(N162="zákl. přenesená",J162,0)</f>
        <v>0</v>
      </c>
      <c r="BH162" s="128">
        <f>IF(N162="sníž. přenesená",J162,0)</f>
        <v>0</v>
      </c>
      <c r="BI162" s="128">
        <f>IF(N162="nulová",J162,0)</f>
        <v>0</v>
      </c>
      <c r="BJ162" s="17" t="s">
        <v>83</v>
      </c>
      <c r="BK162" s="128">
        <f>ROUND(I162*H162,2)</f>
        <v>0</v>
      </c>
      <c r="BL162" s="17" t="s">
        <v>151</v>
      </c>
      <c r="BM162" s="127" t="s">
        <v>1346</v>
      </c>
    </row>
    <row r="163" spans="2:65" s="13" customFormat="1">
      <c r="B163" s="249"/>
      <c r="D163" s="207" t="s">
        <v>153</v>
      </c>
      <c r="E163" s="134" t="s">
        <v>1</v>
      </c>
      <c r="F163" s="209" t="s">
        <v>83</v>
      </c>
      <c r="H163" s="210">
        <v>1</v>
      </c>
      <c r="K163" s="250"/>
      <c r="M163" s="135"/>
      <c r="T163" s="136"/>
      <c r="AT163" s="134" t="s">
        <v>153</v>
      </c>
      <c r="AU163" s="134" t="s">
        <v>85</v>
      </c>
      <c r="AV163" s="13" t="s">
        <v>85</v>
      </c>
      <c r="AW163" s="13" t="s">
        <v>32</v>
      </c>
      <c r="AX163" s="13" t="s">
        <v>76</v>
      </c>
      <c r="AY163" s="134" t="s">
        <v>144</v>
      </c>
    </row>
    <row r="164" spans="2:65" s="14" customFormat="1">
      <c r="B164" s="252"/>
      <c r="D164" s="207" t="s">
        <v>153</v>
      </c>
      <c r="E164" s="138" t="s">
        <v>1</v>
      </c>
      <c r="F164" s="211" t="s">
        <v>175</v>
      </c>
      <c r="H164" s="212">
        <v>1</v>
      </c>
      <c r="K164" s="253"/>
      <c r="M164" s="139"/>
      <c r="T164" s="140"/>
      <c r="AT164" s="138" t="s">
        <v>153</v>
      </c>
      <c r="AU164" s="138" t="s">
        <v>85</v>
      </c>
      <c r="AV164" s="14" t="s">
        <v>151</v>
      </c>
      <c r="AW164" s="14" t="s">
        <v>32</v>
      </c>
      <c r="AX164" s="14" t="s">
        <v>83</v>
      </c>
      <c r="AY164" s="138" t="s">
        <v>144</v>
      </c>
    </row>
    <row r="165" spans="2:65" s="1" customFormat="1" ht="24.2" customHeight="1">
      <c r="B165" s="245"/>
      <c r="C165" s="117">
        <v>12</v>
      </c>
      <c r="D165" s="117" t="s">
        <v>146</v>
      </c>
      <c r="E165" s="118" t="s">
        <v>1347</v>
      </c>
      <c r="F165" s="119" t="s">
        <v>1348</v>
      </c>
      <c r="G165" s="120" t="s">
        <v>1284</v>
      </c>
      <c r="H165" s="121">
        <v>1</v>
      </c>
      <c r="I165" s="192"/>
      <c r="J165" s="122">
        <f>ROUND(I165*H165,2)</f>
        <v>0</v>
      </c>
      <c r="K165" s="246" t="s">
        <v>1</v>
      </c>
      <c r="M165" s="123" t="s">
        <v>1</v>
      </c>
      <c r="N165" s="124" t="s">
        <v>42</v>
      </c>
      <c r="O165" s="125">
        <v>0</v>
      </c>
      <c r="P165" s="125">
        <f>O165*H165</f>
        <v>0</v>
      </c>
      <c r="Q165" s="125">
        <v>0</v>
      </c>
      <c r="R165" s="125">
        <f>Q165*H165</f>
        <v>0</v>
      </c>
      <c r="S165" s="125">
        <v>0</v>
      </c>
      <c r="T165" s="126">
        <f>S165*H165</f>
        <v>0</v>
      </c>
      <c r="AR165" s="127" t="s">
        <v>151</v>
      </c>
      <c r="AT165" s="127" t="s">
        <v>146</v>
      </c>
      <c r="AU165" s="127" t="s">
        <v>85</v>
      </c>
      <c r="AY165" s="17" t="s">
        <v>144</v>
      </c>
      <c r="BE165" s="128">
        <f>IF(N165="základní",J165,0)</f>
        <v>0</v>
      </c>
      <c r="BF165" s="128">
        <f>IF(N165="snížená",J165,0)</f>
        <v>0</v>
      </c>
      <c r="BG165" s="128">
        <f>IF(N165="zákl. přenesená",J165,0)</f>
        <v>0</v>
      </c>
      <c r="BH165" s="128">
        <f>IF(N165="sníž. přenesená",J165,0)</f>
        <v>0</v>
      </c>
      <c r="BI165" s="128">
        <f>IF(N165="nulová",J165,0)</f>
        <v>0</v>
      </c>
      <c r="BJ165" s="17" t="s">
        <v>83</v>
      </c>
      <c r="BK165" s="128">
        <f>ROUND(I165*H165,2)</f>
        <v>0</v>
      </c>
      <c r="BL165" s="17" t="s">
        <v>151</v>
      </c>
      <c r="BM165" s="127" t="s">
        <v>1349</v>
      </c>
    </row>
    <row r="166" spans="2:65" s="1" customFormat="1" ht="21.75" customHeight="1">
      <c r="B166" s="245"/>
      <c r="C166" s="117">
        <v>13</v>
      </c>
      <c r="D166" s="117" t="s">
        <v>146</v>
      </c>
      <c r="E166" s="118" t="s">
        <v>1350</v>
      </c>
      <c r="F166" s="119" t="s">
        <v>1351</v>
      </c>
      <c r="G166" s="120" t="s">
        <v>834</v>
      </c>
      <c r="H166" s="121">
        <v>4</v>
      </c>
      <c r="I166" s="192"/>
      <c r="J166" s="122">
        <f>ROUND(I166*H166,2)</f>
        <v>0</v>
      </c>
      <c r="K166" s="246" t="s">
        <v>1</v>
      </c>
      <c r="M166" s="149" t="s">
        <v>1</v>
      </c>
      <c r="N166" s="150" t="s">
        <v>42</v>
      </c>
      <c r="O166" s="151">
        <v>0</v>
      </c>
      <c r="P166" s="151">
        <f>O166*H166</f>
        <v>0</v>
      </c>
      <c r="Q166" s="151">
        <v>0</v>
      </c>
      <c r="R166" s="151">
        <f>Q166*H166</f>
        <v>0</v>
      </c>
      <c r="S166" s="151">
        <v>0</v>
      </c>
      <c r="T166" s="152">
        <f>S166*H166</f>
        <v>0</v>
      </c>
      <c r="AR166" s="127" t="s">
        <v>1299</v>
      </c>
      <c r="AT166" s="127" t="s">
        <v>146</v>
      </c>
      <c r="AU166" s="127" t="s">
        <v>85</v>
      </c>
      <c r="AY166" s="17" t="s">
        <v>144</v>
      </c>
      <c r="BE166" s="128">
        <f>IF(N166="základní",J166,0)</f>
        <v>0</v>
      </c>
      <c r="BF166" s="128">
        <f>IF(N166="snížená",J166,0)</f>
        <v>0</v>
      </c>
      <c r="BG166" s="128">
        <f>IF(N166="zákl. přenesená",J166,0)</f>
        <v>0</v>
      </c>
      <c r="BH166" s="128">
        <f>IF(N166="sníž. přenesená",J166,0)</f>
        <v>0</v>
      </c>
      <c r="BI166" s="128">
        <f>IF(N166="nulová",J166,0)</f>
        <v>0</v>
      </c>
      <c r="BJ166" s="17" t="s">
        <v>83</v>
      </c>
      <c r="BK166" s="128">
        <f>ROUND(I166*H166,2)</f>
        <v>0</v>
      </c>
      <c r="BL166" s="17" t="s">
        <v>1299</v>
      </c>
      <c r="BM166" s="127" t="s">
        <v>1352</v>
      </c>
    </row>
    <row r="167" spans="2:65" s="1" customFormat="1" ht="6.95" customHeight="1">
      <c r="B167" s="179"/>
      <c r="C167" s="180"/>
      <c r="D167" s="180"/>
      <c r="E167" s="180"/>
      <c r="F167" s="180"/>
      <c r="G167" s="180"/>
      <c r="H167" s="180"/>
      <c r="I167" s="180"/>
      <c r="J167" s="180"/>
      <c r="K167" s="181"/>
    </row>
  </sheetData>
  <sheetProtection algorithmName="SHA-512" hashValue="hfC7e8uN/roXVo3s+XhwJcsTCiq6edrFBKUyP1NFzRhCxKqVkGM4wRp1vDWKZNmK+zf+ZOK89veIIGgw+h+2kA==" saltValue="s1zsLwdV0KaJOJ+PsrQOCg==" spinCount="100000" sheet="1" objects="1" scenarios="1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01 - Revitalizace náhonu</vt:lpstr>
      <vt:lpstr>SO 02 - Revitalizace výva...</vt:lpstr>
      <vt:lpstr>SO 02.1 - Sdruženy funkčn...</vt:lpstr>
      <vt:lpstr>SO 03 - Plocha sportoviště</vt:lpstr>
      <vt:lpstr>SO 04 - Vegetační úpravy</vt:lpstr>
      <vt:lpstr>7 - Ostatní a vedlejší ná...</vt:lpstr>
      <vt:lpstr>'7 - Ostatní a vedlejší ná...'!Názvy_tisku</vt:lpstr>
      <vt:lpstr>'Rekapitulace stavby'!Názvy_tisku</vt:lpstr>
      <vt:lpstr>'SO 01 - Revitalizace náhonu'!Názvy_tisku</vt:lpstr>
      <vt:lpstr>'SO 02 - Revitalizace výva...'!Názvy_tisku</vt:lpstr>
      <vt:lpstr>'SO 02.1 - Sdruženy funkčn...'!Názvy_tisku</vt:lpstr>
      <vt:lpstr>'SO 03 - Plocha sportoviště'!Názvy_tisku</vt:lpstr>
      <vt:lpstr>'SO 04 - Vegetační úpravy'!Názvy_tisku</vt:lpstr>
      <vt:lpstr>'7 - Ostatní a vedlejší ná...'!Oblast_tisku</vt:lpstr>
      <vt:lpstr>'Rekapitulace stavby'!Oblast_tisku</vt:lpstr>
      <vt:lpstr>'SO 01 - Revitalizace náhonu'!Oblast_tisku</vt:lpstr>
      <vt:lpstr>'SO 02 - Revitalizace výva...'!Oblast_tisku</vt:lpstr>
      <vt:lpstr>'SO 02.1 - Sdruženy funkčn...'!Oblast_tisku</vt:lpstr>
      <vt:lpstr>'SO 03 - Plocha sportoviště'!Oblast_tisku</vt:lpstr>
      <vt:lpstr>'SO 04 - Vegetační úpravy'!Oblast_tisku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Barta</dc:creator>
  <cp:lastModifiedBy>Kateřina Nečasová</cp:lastModifiedBy>
  <cp:lastPrinted>2025-11-18T13:05:10Z</cp:lastPrinted>
  <dcterms:created xsi:type="dcterms:W3CDTF">2025-02-02T19:15:57Z</dcterms:created>
  <dcterms:modified xsi:type="dcterms:W3CDTF">2025-11-19T14:32:52Z</dcterms:modified>
</cp:coreProperties>
</file>